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Data Analysis/"/>
    </mc:Choice>
  </mc:AlternateContent>
  <bookViews>
    <workbookView xWindow="32640" yWindow="-4100" windowWidth="29580" windowHeight="20320" tabRatio="815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740" sheetId="8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2" i="7" l="1"/>
  <c r="W13" i="7"/>
  <c r="W14" i="7"/>
  <c r="W15" i="7"/>
  <c r="X12" i="7"/>
  <c r="E14" i="6"/>
  <c r="M14" i="3"/>
  <c r="M15" i="3"/>
  <c r="E14" i="3"/>
  <c r="F9" i="7"/>
  <c r="F10" i="7"/>
  <c r="F11" i="7"/>
  <c r="F12" i="7"/>
  <c r="F13" i="7"/>
  <c r="F14" i="7"/>
  <c r="F15" i="7"/>
  <c r="V11" i="7"/>
  <c r="V12" i="7"/>
  <c r="V13" i="7"/>
  <c r="I14" i="3"/>
  <c r="V14" i="7"/>
  <c r="V15" i="7"/>
  <c r="F14" i="6"/>
  <c r="F14" i="3"/>
  <c r="K30" i="2"/>
  <c r="G30" i="2"/>
  <c r="P30" i="2"/>
  <c r="O30" i="2"/>
  <c r="Q30" i="2"/>
  <c r="R30" i="2"/>
  <c r="N27" i="2"/>
  <c r="O27" i="2"/>
  <c r="N28" i="2"/>
  <c r="O28" i="2"/>
  <c r="N30" i="2"/>
  <c r="N31" i="2"/>
  <c r="O31" i="2"/>
  <c r="N32" i="2"/>
  <c r="O32" i="2"/>
  <c r="N33" i="2"/>
  <c r="O33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J21" i="2"/>
  <c r="J22" i="2"/>
  <c r="J23" i="2"/>
  <c r="J24" i="2"/>
  <c r="J25" i="2"/>
  <c r="J26" i="2"/>
  <c r="J27" i="2"/>
  <c r="J28" i="2"/>
  <c r="J30" i="2"/>
  <c r="J31" i="2"/>
  <c r="J32" i="2"/>
  <c r="J33" i="2"/>
  <c r="K31" i="2"/>
  <c r="K32" i="2"/>
  <c r="K33" i="2"/>
  <c r="G15" i="2"/>
  <c r="O15" i="2"/>
  <c r="Q15" i="2"/>
  <c r="F9" i="6"/>
  <c r="Q31" i="2"/>
  <c r="D15" i="6"/>
  <c r="Q28" i="2"/>
  <c r="D14" i="6"/>
  <c r="M19" i="1"/>
  <c r="I19" i="1"/>
  <c r="R19" i="1"/>
  <c r="M20" i="1"/>
  <c r="I20" i="1"/>
  <c r="R20" i="1"/>
  <c r="B13" i="3"/>
  <c r="C13" i="3"/>
  <c r="K25" i="2"/>
  <c r="P25" i="2"/>
  <c r="D13" i="3"/>
  <c r="K26" i="2"/>
  <c r="P26" i="2"/>
  <c r="E13" i="3"/>
  <c r="K27" i="2"/>
  <c r="P27" i="2"/>
  <c r="F13" i="3"/>
  <c r="I13" i="3"/>
  <c r="O25" i="2"/>
  <c r="Q25" i="2"/>
  <c r="D13" i="6"/>
  <c r="D13" i="7"/>
  <c r="M7" i="1"/>
  <c r="I7" i="1"/>
  <c r="R7" i="1"/>
  <c r="M8" i="1"/>
  <c r="I8" i="1"/>
  <c r="R8" i="1"/>
  <c r="B7" i="3"/>
  <c r="Q7" i="1"/>
  <c r="S7" i="1"/>
  <c r="Q8" i="1"/>
  <c r="S8" i="1"/>
  <c r="B7" i="6"/>
  <c r="B7" i="7"/>
  <c r="C7" i="3"/>
  <c r="C7" i="6"/>
  <c r="C7" i="7"/>
  <c r="K7" i="2"/>
  <c r="G7" i="2"/>
  <c r="P7" i="2"/>
  <c r="D7" i="3"/>
  <c r="O7" i="2"/>
  <c r="Q7" i="2"/>
  <c r="D7" i="6"/>
  <c r="D7" i="7"/>
  <c r="K8" i="2"/>
  <c r="G8" i="2"/>
  <c r="P8" i="2"/>
  <c r="E7" i="3"/>
  <c r="O8" i="2"/>
  <c r="Q8" i="2"/>
  <c r="E7" i="6"/>
  <c r="E7" i="7"/>
  <c r="K9" i="2"/>
  <c r="G9" i="2"/>
  <c r="P9" i="2"/>
  <c r="F7" i="3"/>
  <c r="O9" i="2"/>
  <c r="Q9" i="2"/>
  <c r="F7" i="6"/>
  <c r="F7" i="7"/>
  <c r="I7" i="7"/>
  <c r="M9" i="1"/>
  <c r="I9" i="1"/>
  <c r="R9" i="1"/>
  <c r="M10" i="1"/>
  <c r="I10" i="1"/>
  <c r="R10" i="1"/>
  <c r="B8" i="3"/>
  <c r="Q9" i="1"/>
  <c r="S9" i="1"/>
  <c r="Q10" i="1"/>
  <c r="S10" i="1"/>
  <c r="B8" i="6"/>
  <c r="B8" i="7"/>
  <c r="C8" i="3"/>
  <c r="C8" i="6"/>
  <c r="C8" i="7"/>
  <c r="K10" i="2"/>
  <c r="G10" i="2"/>
  <c r="P10" i="2"/>
  <c r="D8" i="3"/>
  <c r="O10" i="2"/>
  <c r="Q10" i="2"/>
  <c r="D8" i="6"/>
  <c r="D8" i="7"/>
  <c r="K11" i="2"/>
  <c r="G11" i="2"/>
  <c r="P11" i="2"/>
  <c r="E8" i="3"/>
  <c r="O11" i="2"/>
  <c r="Q11" i="2"/>
  <c r="E8" i="6"/>
  <c r="E8" i="7"/>
  <c r="K12" i="2"/>
  <c r="G12" i="2"/>
  <c r="P12" i="2"/>
  <c r="F8" i="3"/>
  <c r="O12" i="2"/>
  <c r="Q12" i="2"/>
  <c r="F8" i="6"/>
  <c r="F8" i="7"/>
  <c r="I8" i="7"/>
  <c r="K15" i="2"/>
  <c r="P15" i="2"/>
  <c r="F9" i="3"/>
  <c r="M11" i="1"/>
  <c r="I11" i="1"/>
  <c r="R11" i="1"/>
  <c r="M12" i="1"/>
  <c r="I12" i="1"/>
  <c r="R12" i="1"/>
  <c r="B9" i="3"/>
  <c r="Q11" i="1"/>
  <c r="S11" i="1"/>
  <c r="Q12" i="1"/>
  <c r="S12" i="1"/>
  <c r="B9" i="6"/>
  <c r="B9" i="7"/>
  <c r="C9" i="3"/>
  <c r="C9" i="6"/>
  <c r="C9" i="7"/>
  <c r="K13" i="2"/>
  <c r="G13" i="2"/>
  <c r="P13" i="2"/>
  <c r="D9" i="3"/>
  <c r="O13" i="2"/>
  <c r="Q13" i="2"/>
  <c r="D9" i="6"/>
  <c r="D9" i="7"/>
  <c r="K14" i="2"/>
  <c r="G14" i="2"/>
  <c r="P14" i="2"/>
  <c r="E9" i="3"/>
  <c r="O14" i="2"/>
  <c r="Q14" i="2"/>
  <c r="E9" i="6"/>
  <c r="E9" i="7"/>
  <c r="I9" i="7"/>
  <c r="M13" i="1"/>
  <c r="I13" i="1"/>
  <c r="R13" i="1"/>
  <c r="M14" i="1"/>
  <c r="I14" i="1"/>
  <c r="R14" i="1"/>
  <c r="B10" i="3"/>
  <c r="Q13" i="1"/>
  <c r="S13" i="1"/>
  <c r="Q14" i="1"/>
  <c r="S14" i="1"/>
  <c r="B10" i="6"/>
  <c r="B10" i="7"/>
  <c r="C10" i="3"/>
  <c r="C10" i="6"/>
  <c r="C10" i="7"/>
  <c r="K16" i="2"/>
  <c r="G16" i="2"/>
  <c r="P16" i="2"/>
  <c r="D10" i="3"/>
  <c r="O16" i="2"/>
  <c r="Q16" i="2"/>
  <c r="D10" i="6"/>
  <c r="D10" i="7"/>
  <c r="K17" i="2"/>
  <c r="G17" i="2"/>
  <c r="P17" i="2"/>
  <c r="E10" i="3"/>
  <c r="O17" i="2"/>
  <c r="Q17" i="2"/>
  <c r="E10" i="6"/>
  <c r="E10" i="7"/>
  <c r="K18" i="2"/>
  <c r="G18" i="2"/>
  <c r="P18" i="2"/>
  <c r="F10" i="3"/>
  <c r="O18" i="2"/>
  <c r="Q18" i="2"/>
  <c r="F10" i="6"/>
  <c r="I10" i="7"/>
  <c r="M15" i="1"/>
  <c r="I15" i="1"/>
  <c r="R15" i="1"/>
  <c r="M16" i="1"/>
  <c r="I16" i="1"/>
  <c r="R16" i="1"/>
  <c r="B11" i="3"/>
  <c r="Q15" i="1"/>
  <c r="S15" i="1"/>
  <c r="Q16" i="1"/>
  <c r="S16" i="1"/>
  <c r="B11" i="6"/>
  <c r="B11" i="7"/>
  <c r="C11" i="3"/>
  <c r="C11" i="6"/>
  <c r="C11" i="7"/>
  <c r="O21" i="2"/>
  <c r="Q21" i="2"/>
  <c r="F11" i="6"/>
  <c r="K19" i="2"/>
  <c r="P19" i="2"/>
  <c r="D11" i="3"/>
  <c r="O19" i="2"/>
  <c r="Q19" i="2"/>
  <c r="D11" i="6"/>
  <c r="D11" i="7"/>
  <c r="K20" i="2"/>
  <c r="P20" i="2"/>
  <c r="E11" i="3"/>
  <c r="O20" i="2"/>
  <c r="Q20" i="2"/>
  <c r="E11" i="6"/>
  <c r="E11" i="7"/>
  <c r="I11" i="7"/>
  <c r="M17" i="1"/>
  <c r="I17" i="1"/>
  <c r="R17" i="1"/>
  <c r="M18" i="1"/>
  <c r="I18" i="1"/>
  <c r="R18" i="1"/>
  <c r="B12" i="3"/>
  <c r="Q17" i="1"/>
  <c r="S17" i="1"/>
  <c r="Q18" i="1"/>
  <c r="S18" i="1"/>
  <c r="B12" i="6"/>
  <c r="B12" i="7"/>
  <c r="C12" i="3"/>
  <c r="C12" i="6"/>
  <c r="C12" i="7"/>
  <c r="K21" i="2"/>
  <c r="P21" i="2"/>
  <c r="F11" i="3"/>
  <c r="O24" i="2"/>
  <c r="Q24" i="2"/>
  <c r="F12" i="6"/>
  <c r="K22" i="2"/>
  <c r="P22" i="2"/>
  <c r="D12" i="3"/>
  <c r="O22" i="2"/>
  <c r="Q22" i="2"/>
  <c r="D12" i="6"/>
  <c r="D12" i="7"/>
  <c r="K23" i="2"/>
  <c r="P23" i="2"/>
  <c r="E12" i="3"/>
  <c r="O23" i="2"/>
  <c r="Q23" i="2"/>
  <c r="E12" i="6"/>
  <c r="E12" i="7"/>
  <c r="I12" i="7"/>
  <c r="Q19" i="1"/>
  <c r="S19" i="1"/>
  <c r="Q20" i="1"/>
  <c r="S20" i="1"/>
  <c r="B13" i="6"/>
  <c r="B13" i="7"/>
  <c r="C13" i="6"/>
  <c r="C13" i="7"/>
  <c r="K24" i="2"/>
  <c r="P24" i="2"/>
  <c r="F12" i="3"/>
  <c r="Q27" i="2"/>
  <c r="F13" i="6"/>
  <c r="O26" i="2"/>
  <c r="Q26" i="2"/>
  <c r="E13" i="6"/>
  <c r="E13" i="7"/>
  <c r="I13" i="7"/>
  <c r="K28" i="2"/>
  <c r="P28" i="2"/>
  <c r="D14" i="3"/>
  <c r="D14" i="7"/>
  <c r="M21" i="1"/>
  <c r="I21" i="1"/>
  <c r="R21" i="1"/>
  <c r="M22" i="1"/>
  <c r="I22" i="1"/>
  <c r="R22" i="1"/>
  <c r="B14" i="3"/>
  <c r="Q21" i="1"/>
  <c r="S21" i="1"/>
  <c r="Q22" i="1"/>
  <c r="S22" i="1"/>
  <c r="B14" i="6"/>
  <c r="B14" i="7"/>
  <c r="C14" i="3"/>
  <c r="C14" i="6"/>
  <c r="C14" i="7"/>
  <c r="E14" i="7"/>
  <c r="I14" i="7"/>
  <c r="P31" i="2"/>
  <c r="D15" i="3"/>
  <c r="D15" i="7"/>
  <c r="M23" i="1"/>
  <c r="I23" i="1"/>
  <c r="R23" i="1"/>
  <c r="M24" i="1"/>
  <c r="I24" i="1"/>
  <c r="R24" i="1"/>
  <c r="B15" i="3"/>
  <c r="Q23" i="1"/>
  <c r="S23" i="1"/>
  <c r="Q24" i="1"/>
  <c r="S24" i="1"/>
  <c r="B15" i="6"/>
  <c r="B15" i="7"/>
  <c r="C15" i="3"/>
  <c r="C15" i="6"/>
  <c r="C15" i="7"/>
  <c r="Q33" i="2"/>
  <c r="F15" i="6"/>
  <c r="P32" i="2"/>
  <c r="E15" i="3"/>
  <c r="Q32" i="2"/>
  <c r="E15" i="6"/>
  <c r="E15" i="7"/>
  <c r="I15" i="7"/>
  <c r="M5" i="1"/>
  <c r="I5" i="1"/>
  <c r="R5" i="1"/>
  <c r="M6" i="1"/>
  <c r="I6" i="1"/>
  <c r="R6" i="1"/>
  <c r="B6" i="3"/>
  <c r="Q5" i="1"/>
  <c r="S5" i="1"/>
  <c r="Q6" i="1"/>
  <c r="S6" i="1"/>
  <c r="B6" i="6"/>
  <c r="B6" i="7"/>
  <c r="C6" i="3"/>
  <c r="C6" i="6"/>
  <c r="C6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I6" i="7"/>
  <c r="P33" i="2"/>
  <c r="F15" i="3"/>
  <c r="I15" i="3"/>
  <c r="U15" i="6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K24" i="4"/>
  <c r="G24" i="4"/>
  <c r="P24" i="4"/>
  <c r="D28" i="3"/>
  <c r="H28" i="3"/>
  <c r="K21" i="4"/>
  <c r="G21" i="4"/>
  <c r="P21" i="4"/>
  <c r="D27" i="3"/>
  <c r="H27" i="3"/>
  <c r="K18" i="4"/>
  <c r="G18" i="4"/>
  <c r="P18" i="4"/>
  <c r="D26" i="3"/>
  <c r="H26" i="3"/>
  <c r="K23" i="4"/>
  <c r="G23" i="4"/>
  <c r="P23" i="4"/>
  <c r="C28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R31" i="2"/>
  <c r="R32" i="2"/>
  <c r="R33" i="2"/>
  <c r="R5" i="2"/>
  <c r="N5" i="2"/>
  <c r="J5" i="2"/>
  <c r="F5" i="2"/>
  <c r="H15" i="7"/>
  <c r="S15" i="7"/>
  <c r="T15" i="7"/>
  <c r="U15" i="7"/>
  <c r="V7" i="7"/>
  <c r="V8" i="7"/>
  <c r="V9" i="7"/>
  <c r="V10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4" i="4"/>
  <c r="G4" i="4"/>
  <c r="P4" i="4"/>
  <c r="O4" i="4"/>
  <c r="Q4" i="4"/>
  <c r="R4" i="4"/>
  <c r="P23" i="1"/>
  <c r="P24" i="1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4" i="2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4" i="4"/>
  <c r="D25" i="3"/>
  <c r="D24" i="3"/>
  <c r="D23" i="3"/>
  <c r="D22" i="3"/>
  <c r="C22" i="3"/>
  <c r="C24" i="3"/>
  <c r="C25" i="3"/>
  <c r="C26" i="3"/>
  <c r="C27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3" i="7"/>
  <c r="X14" i="7"/>
  <c r="X6" i="7"/>
  <c r="W7" i="7"/>
  <c r="W8" i="7"/>
  <c r="W9" i="7"/>
  <c r="W10" i="7"/>
  <c r="W11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<sst xmlns="http://schemas.openxmlformats.org/spreadsheetml/2006/main" count="341" uniqueCount="165">
  <si>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</si>
  <si>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</si>
  <si>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</si>
  <si>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</si>
  <si>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</si>
  <si>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</si>
  <si>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</si>
  <si>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</si>
  <si>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</si>
  <si>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</si>
  <si>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</si>
  <si>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</si>
  <si>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</si>
  <si>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</si>
  <si>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</si>
  <si>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</si>
  <si>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</si>
  <si>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</si>
  <si>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</si>
  <si>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</si>
  <si>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</si>
  <si>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</si>
  <si>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</si>
  <si>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</si>
  <si>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</si>
  <si>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</si>
  <si>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</si>
  <si>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</si>
  <si>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</si>
  <si>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</si>
  <si>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</si>
  <si>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</si>
  <si>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</si>
  <si>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</si>
  <si>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</si>
  <si>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</si>
  <si>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</si>
  <si>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</si>
  <si>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</si>
  <si>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</si>
  <si>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</si>
  <si>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</si>
  <si>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</si>
  <si>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</si>
  <si>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</si>
  <si>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</si>
  <si>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</si>
  <si>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</si>
  <si>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</si>
  <si>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</si>
  <si>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</si>
  <si>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</si>
  <si>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</si>
  <si>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</si>
  <si>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</si>
  <si>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</si>
  <si>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</si>
  <si>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</si>
  <si>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</si>
  <si>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</si>
  <si>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</si>
  <si>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</si>
  <si>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</si>
  <si>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</si>
  <si>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</si>
  <si>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</si>
  <si>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</si>
  <si>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</si>
  <si>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</si>
  <si>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</si>
  <si>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</si>
  <si>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</si>
  <si>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</si>
  <si>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</si>
  <si>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</si>
  <si>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</si>
  <si>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</si>
  <si>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</si>
  <si>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</si>
  <si>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</si>
  <si>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</si>
  <si>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</si>
  <si>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</si>
  <si>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</si>
  <si>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</si>
  <si>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</si>
  <si>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</si>
  <si>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</si>
  <si>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</si>
  <si>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</si>
  <si>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</si>
  <si>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</si>
  <si>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</si>
  <si>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</si>
  <si>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</si>
  <si>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</si>
  <si>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</si>
  <si>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</si>
  <si>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</si>
  <si>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</si>
  <si>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</si>
  <si>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</si>
  <si>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</si>
  <si>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</si>
  <si>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</si>
  <si>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</si>
  <si>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</si>
  <si>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</si>
  <si>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</si>
  <si>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</si>
  <si>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</si>
  <si>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</si>
  <si>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</si>
  <si>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</si>
  <si>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</si>
  <si>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</si>
  <si>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</si>
  <si>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</si>
  <si>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</si>
  <si>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</si>
  <si>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 xml:space="preserve"> 6740_0-1</t>
  </si>
  <si>
    <t>P_6740_6-7</t>
  </si>
  <si>
    <t>P_6740_5-6</t>
  </si>
  <si>
    <t>P_6740_4-5</t>
  </si>
  <si>
    <t>P_6740_3-4</t>
  </si>
  <si>
    <t>P_6740_2-3</t>
  </si>
  <si>
    <t>P_6740_1-2</t>
  </si>
  <si>
    <t>P_ 6740_0-1</t>
  </si>
  <si>
    <t xml:space="preserve"> 6740_1-2</t>
  </si>
  <si>
    <t xml:space="preserve"> 6740_2-3</t>
  </si>
  <si>
    <t xml:space="preserve"> 6740_3-4</t>
  </si>
  <si>
    <t xml:space="preserve"> 6740_4-5</t>
  </si>
  <si>
    <t xml:space="preserve"> 6740_5-6</t>
  </si>
  <si>
    <t xml:space="preserve"> 6740_6-7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</si>
  <si>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</si>
  <si>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</si>
  <si>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</si>
  <si>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</si>
  <si>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</si>
  <si>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</si>
  <si>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</si>
  <si>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</si>
  <si>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</si>
  <si>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</si>
  <si>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</si>
  <si>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</si>
  <si>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</si>
  <si>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</si>
  <si>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</si>
  <si>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</si>
  <si>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</si>
  <si>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</si>
  <si>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</si>
  <si>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</si>
  <si>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DP_6849</t>
  </si>
  <si>
    <t>DP_6850</t>
  </si>
  <si>
    <t>DP_6851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</si>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</sst>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80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164" fontId="8" fillId="0" borderId="0" xfId="0" applyNumberFormat="1" applyFo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8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R19" sqref="R19"/>
    </sheetView>
  </sheetViews>
  <sheetFormatPr baseColWidth="10" defaultColWidth="8.83203125" defaultRowHeight="15" x14ac:dyDescent="0.2"/>
  <cols>
    <col min="1" max="1" width="11.5" bestFit="1" customWidth="1"/>
    <col min="2" max="2" width="12" bestFit="1" customWidth="1"/>
    <col min="3" max="3" width="8.83203125" customWidth="1"/>
    <col min="4" max="4" width="10.6640625" customWidth="1"/>
    <col min="5" max="5" width="9.1640625" customWidth="1"/>
    <col min="6" max="6" width="9.1640625" style="18" customWidth="1"/>
    <col min="7" max="8" width="9.1640625" customWidth="1"/>
    <col min="9" max="9" width="9.1640625" style="19" customWidth="1"/>
    <col min="10" max="12" width="9.1640625" customWidth="1"/>
    <col min="13" max="13" width="9.1640625" style="19" customWidth="1"/>
    <col min="14" max="15" width="11.83203125" customWidth="1"/>
    <col min="16" max="16" width="9.1640625" customWidth="1"/>
    <col min="17" max="17" width="9.1640625" style="19" customWidth="1"/>
    <col min="18" max="18" width="33.1640625" customWidth="1"/>
    <col min="19" max="19" width="48.5" bestFit="1" customWidth="1"/>
    <col min="20" max="20" width="27.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89" t="s">
        <v>0</v>
      </c>
      <c r="K1" s="87"/>
      <c r="L1" s="87"/>
      <c r="M1" s="88"/>
      <c r="N1" s="87" t="s">
        <v>1</v>
      </c>
      <c r="O1" s="87"/>
      <c r="P1" s="87"/>
      <c r="Q1" s="88"/>
      <c r="R1" s="13"/>
      <c r="S1" s="13"/>
      <c r="T1" t="s">
        <v>84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0" t="s">
        <v>7</v>
      </c>
      <c r="G2" s="91"/>
      <c r="H2" s="91"/>
      <c r="I2" s="91"/>
      <c r="J2" s="92" t="s">
        <v>8</v>
      </c>
      <c r="K2" s="85"/>
      <c r="L2" s="85"/>
      <c r="M2" s="86"/>
      <c r="N2" s="85" t="s">
        <v>8</v>
      </c>
      <c r="O2" s="85"/>
      <c r="P2" s="85"/>
      <c r="Q2" s="86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">
      <c r="A5">
        <v>1</v>
      </c>
      <c r="B5" t="s">
        <v>120</v>
      </c>
      <c r="C5">
        <v>4</v>
      </c>
      <c r="D5" t="s">
        <v>134</v>
      </c>
      <c r="E5">
        <v>20</v>
      </c>
      <c r="F5">
        <v>1.0044</v>
      </c>
      <c r="G5">
        <v>1.0042</v>
      </c>
      <c r="H5" s="27">
        <f>F5-G5</f>
        <v>1.9999999999997797E-4</v>
      </c>
      <c r="I5" s="34">
        <f>(F5+G5)/2</f>
        <v>1.0043</v>
      </c>
      <c r="J5">
        <v>1.0345</v>
      </c>
      <c r="K5" s="27">
        <v>1.0343</v>
      </c>
      <c r="L5" s="27">
        <f>J5-K5</f>
        <v>1.9999999999997797E-4</v>
      </c>
      <c r="M5" s="28">
        <f>(J5+K5)/2</f>
        <v>1.0344</v>
      </c>
      <c r="N5" s="27">
        <v>1.032</v>
      </c>
      <c r="O5" s="27">
        <v>1.0324</v>
      </c>
      <c r="P5" s="27">
        <f>N5-O5</f>
        <v>-3.9999999999995595E-4</v>
      </c>
      <c r="Q5" s="28">
        <f>(N5+O5)/2</f>
        <v>1.0322</v>
      </c>
      <c r="R5" s="27">
        <f>((M5-I5)-0.0103)*50</f>
        <v>0.99000000000000077</v>
      </c>
      <c r="S5" s="27">
        <f>((Q5-I5)-0.0103)*50</f>
        <v>0.88000000000000178</v>
      </c>
      <c r="T5" s="27">
        <f>R5-S5</f>
        <v>0.10999999999999899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">
      <c r="C6">
        <v>8</v>
      </c>
      <c r="D6" t="s">
        <v>135</v>
      </c>
      <c r="E6">
        <v>20</v>
      </c>
      <c r="F6">
        <v>1.0051000000000001</v>
      </c>
      <c r="G6">
        <v>1.0051000000000001</v>
      </c>
      <c r="H6" s="27">
        <f t="shared" ref="H6:H22" si="0">F6-G6</f>
        <v>0</v>
      </c>
      <c r="I6" s="34">
        <f t="shared" ref="I6:I24" si="1">(F6+G6)/2</f>
        <v>1.0051000000000001</v>
      </c>
      <c r="J6">
        <v>1.0275000000000001</v>
      </c>
      <c r="K6" s="27">
        <v>1.0277000000000001</v>
      </c>
      <c r="L6" s="27">
        <f t="shared" ref="L6:L24" si="2">J6-K6</f>
        <v>-1.9999999999997797E-4</v>
      </c>
      <c r="M6" s="28">
        <f t="shared" ref="M6:M24" si="3">(J6+K6)/2</f>
        <v>1.0276000000000001</v>
      </c>
      <c r="N6" s="27">
        <v>1.0253000000000001</v>
      </c>
      <c r="O6" s="27">
        <v>1.0254000000000001</v>
      </c>
      <c r="P6" s="27">
        <f t="shared" ref="P6:P24" si="4">N6-O6</f>
        <v>-9.9999999999988987E-5</v>
      </c>
      <c r="Q6" s="28">
        <f t="shared" ref="Q6:Q24" si="5">(N6+O6)/2</f>
        <v>1.02535</v>
      </c>
      <c r="R6" s="27">
        <f t="shared" ref="R6:R24" si="6">((M6-I6)-0.0103)*50</f>
        <v>0.60999999999999821</v>
      </c>
      <c r="S6" s="27">
        <f t="shared" ref="S6:S24" si="7">((Q6-I6)-0.0103)*50</f>
        <v>0.49749999999999395</v>
      </c>
      <c r="T6" s="27">
        <f t="shared" ref="T6:T24" si="8">R6-S6</f>
        <v>0.11250000000000426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">
      <c r="A7">
        <v>2</v>
      </c>
      <c r="B7" t="s">
        <v>128</v>
      </c>
      <c r="C7">
        <v>4</v>
      </c>
      <c r="D7" t="s">
        <v>136</v>
      </c>
      <c r="E7">
        <v>20</v>
      </c>
      <c r="F7">
        <v>1.0142</v>
      </c>
      <c r="G7">
        <v>1.0142</v>
      </c>
      <c r="H7" s="27">
        <f t="shared" si="0"/>
        <v>0</v>
      </c>
      <c r="I7" s="34">
        <f t="shared" si="1"/>
        <v>1.0142</v>
      </c>
      <c r="J7">
        <v>1.0503</v>
      </c>
      <c r="K7" s="27">
        <v>1.0507</v>
      </c>
      <c r="L7" s="27">
        <f t="shared" si="2"/>
        <v>-3.9999999999995595E-4</v>
      </c>
      <c r="M7" s="28">
        <f t="shared" si="3"/>
        <v>1.0505</v>
      </c>
      <c r="N7" s="27">
        <v>1.0479000000000001</v>
      </c>
      <c r="O7" s="27">
        <v>1.048</v>
      </c>
      <c r="P7" s="27">
        <f t="shared" si="4"/>
        <v>-9.9999999999988987E-5</v>
      </c>
      <c r="Q7" s="28">
        <f t="shared" si="5"/>
        <v>1.0479500000000002</v>
      </c>
      <c r="R7" s="27">
        <f t="shared" si="6"/>
        <v>1.3</v>
      </c>
      <c r="S7" s="27">
        <f t="shared" si="7"/>
        <v>1.1725000000000085</v>
      </c>
      <c r="T7" s="27">
        <f t="shared" si="8"/>
        <v>0.12749999999999151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">
      <c r="C8">
        <v>8</v>
      </c>
      <c r="D8" t="s">
        <v>137</v>
      </c>
      <c r="E8">
        <v>20</v>
      </c>
      <c r="F8">
        <v>1.0150999999999999</v>
      </c>
      <c r="G8">
        <v>1.0148999999999999</v>
      </c>
      <c r="H8" s="27">
        <f t="shared" si="0"/>
        <v>1.9999999999997797E-4</v>
      </c>
      <c r="I8" s="34">
        <f t="shared" si="1"/>
        <v>1.0149999999999999</v>
      </c>
      <c r="J8">
        <v>1.0417000000000001</v>
      </c>
      <c r="K8" s="27">
        <v>1.042</v>
      </c>
      <c r="L8" s="27">
        <f t="shared" si="2"/>
        <v>-2.9999999999996696E-4</v>
      </c>
      <c r="M8" s="28">
        <f t="shared" si="3"/>
        <v>1.0418500000000002</v>
      </c>
      <c r="N8" s="27">
        <v>1.0390999999999999</v>
      </c>
      <c r="O8" s="27">
        <v>1.0391999999999999</v>
      </c>
      <c r="P8" s="27">
        <f t="shared" si="4"/>
        <v>-9.9999999999988987E-5</v>
      </c>
      <c r="Q8" s="28">
        <f t="shared" si="5"/>
        <v>1.0391499999999998</v>
      </c>
      <c r="R8" s="27">
        <f t="shared" si="6"/>
        <v>0.82750000000001311</v>
      </c>
      <c r="S8" s="27">
        <f t="shared" si="7"/>
        <v>0.69249999999999468</v>
      </c>
      <c r="T8" s="27">
        <f t="shared" si="8"/>
        <v>0.13500000000001844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">
      <c r="A9">
        <v>3</v>
      </c>
      <c r="B9" t="s">
        <v>129</v>
      </c>
      <c r="C9">
        <v>4</v>
      </c>
      <c r="D9" t="s">
        <v>138</v>
      </c>
      <c r="E9">
        <v>20</v>
      </c>
      <c r="F9">
        <v>1.0241</v>
      </c>
      <c r="G9">
        <v>1.0236000000000001</v>
      </c>
      <c r="H9" s="27">
        <f t="shared" si="0"/>
        <v>4.9999999999994493E-4</v>
      </c>
      <c r="I9" s="34">
        <f t="shared" si="1"/>
        <v>1.0238499999999999</v>
      </c>
      <c r="J9">
        <v>1.0590999999999999</v>
      </c>
      <c r="K9" s="27">
        <v>1.0590999999999999</v>
      </c>
      <c r="L9" s="27">
        <f t="shared" si="2"/>
        <v>0</v>
      </c>
      <c r="M9" s="28">
        <f t="shared" si="3"/>
        <v>1.0590999999999999</v>
      </c>
      <c r="N9" s="27">
        <v>1.0564</v>
      </c>
      <c r="O9" s="27">
        <v>1.0566</v>
      </c>
      <c r="P9" s="27">
        <f t="shared" si="4"/>
        <v>-1.9999999999997797E-4</v>
      </c>
      <c r="Q9" s="28">
        <f t="shared" si="5"/>
        <v>1.0565</v>
      </c>
      <c r="R9" s="27">
        <f t="shared" si="6"/>
        <v>1.2475000000000003</v>
      </c>
      <c r="S9" s="27">
        <f t="shared" si="7"/>
        <v>1.1175000000000035</v>
      </c>
      <c r="T9" s="27">
        <f t="shared" si="8"/>
        <v>0.12999999999999678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">
      <c r="C10">
        <v>8</v>
      </c>
      <c r="D10" t="s">
        <v>139</v>
      </c>
      <c r="E10">
        <v>20</v>
      </c>
      <c r="F10">
        <v>1.0283</v>
      </c>
      <c r="G10">
        <v>1.0282</v>
      </c>
      <c r="H10" s="27">
        <f t="shared" si="0"/>
        <v>9.9999999999988987E-5</v>
      </c>
      <c r="I10" s="34">
        <f t="shared" si="1"/>
        <v>1.0282499999999999</v>
      </c>
      <c r="J10">
        <v>1.0541</v>
      </c>
      <c r="K10" s="27">
        <v>1.0544</v>
      </c>
      <c r="L10" s="27">
        <f t="shared" si="2"/>
        <v>-2.9999999999996696E-4</v>
      </c>
      <c r="M10" s="28">
        <f t="shared" si="3"/>
        <v>1.0542500000000001</v>
      </c>
      <c r="N10" s="27">
        <v>1.0519000000000001</v>
      </c>
      <c r="O10" s="27">
        <v>1.0518000000000001</v>
      </c>
      <c r="P10" s="27">
        <f t="shared" si="4"/>
        <v>9.9999999999988987E-5</v>
      </c>
      <c r="Q10" s="28">
        <f t="shared" si="5"/>
        <v>1.05185</v>
      </c>
      <c r="R10" s="27">
        <f t="shared" si="6"/>
        <v>0.78500000000001224</v>
      </c>
      <c r="S10" s="27">
        <f t="shared" si="7"/>
        <v>0.66500000000000326</v>
      </c>
      <c r="T10" s="27">
        <f t="shared" si="8"/>
        <v>0.12000000000000899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">
      <c r="A11">
        <v>4</v>
      </c>
      <c r="B11" t="s">
        <v>130</v>
      </c>
      <c r="C11">
        <v>4</v>
      </c>
      <c r="D11" t="s">
        <v>140</v>
      </c>
      <c r="E11">
        <v>20</v>
      </c>
      <c r="F11">
        <v>1.0210999999999999</v>
      </c>
      <c r="G11">
        <v>1.0209999999999999</v>
      </c>
      <c r="H11" s="27">
        <f t="shared" si="0"/>
        <v>9.9999999999988987E-5</v>
      </c>
      <c r="I11" s="34">
        <f t="shared" si="1"/>
        <v>1.0210499999999998</v>
      </c>
      <c r="J11">
        <v>1.0544</v>
      </c>
      <c r="K11" s="27">
        <v>1.0545</v>
      </c>
      <c r="L11" s="27">
        <f t="shared" si="2"/>
        <v>-9.9999999999988987E-5</v>
      </c>
      <c r="M11" s="28">
        <f t="shared" si="3"/>
        <v>1.0544500000000001</v>
      </c>
      <c r="N11" s="27">
        <v>1.0522</v>
      </c>
      <c r="O11" s="27">
        <v>1.0522</v>
      </c>
      <c r="P11" s="27">
        <f t="shared" si="4"/>
        <v>0</v>
      </c>
      <c r="Q11" s="28">
        <f t="shared" si="5"/>
        <v>1.0522</v>
      </c>
      <c r="R11" s="27">
        <f t="shared" si="6"/>
        <v>1.155000000000016</v>
      </c>
      <c r="S11" s="27">
        <f t="shared" si="7"/>
        <v>1.0425000000000118</v>
      </c>
      <c r="T11" s="27">
        <f t="shared" si="8"/>
        <v>0.11250000000000426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">
      <c r="C12">
        <v>8</v>
      </c>
      <c r="D12" t="s">
        <v>141</v>
      </c>
      <c r="E12">
        <v>20</v>
      </c>
      <c r="F12">
        <v>1.0222</v>
      </c>
      <c r="G12">
        <v>1.0218</v>
      </c>
      <c r="H12" s="27">
        <f t="shared" si="0"/>
        <v>3.9999999999995595E-4</v>
      </c>
      <c r="I12" s="34">
        <f t="shared" si="1"/>
        <v>1.022</v>
      </c>
      <c r="J12">
        <v>1.0461</v>
      </c>
      <c r="K12" s="27">
        <v>1.046</v>
      </c>
      <c r="L12" s="27">
        <f t="shared" si="2"/>
        <v>9.9999999999988987E-5</v>
      </c>
      <c r="M12" s="28">
        <f t="shared" si="3"/>
        <v>1.0460500000000001</v>
      </c>
      <c r="N12" s="27">
        <v>1.0439000000000001</v>
      </c>
      <c r="O12" s="27">
        <v>1.0438000000000001</v>
      </c>
      <c r="P12" s="27">
        <f t="shared" si="4"/>
        <v>9.9999999999988987E-5</v>
      </c>
      <c r="Q12" s="28">
        <f t="shared" si="5"/>
        <v>1.0438499999999999</v>
      </c>
      <c r="R12" s="27">
        <f t="shared" si="6"/>
        <v>0.68750000000000633</v>
      </c>
      <c r="S12" s="27">
        <f t="shared" si="7"/>
        <v>0.57749999999999624</v>
      </c>
      <c r="T12" s="27">
        <f t="shared" si="8"/>
        <v>0.11000000000001009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">
      <c r="A13">
        <v>5</v>
      </c>
      <c r="B13" t="s">
        <v>131</v>
      </c>
      <c r="C13">
        <v>4</v>
      </c>
      <c r="D13" t="s">
        <v>142</v>
      </c>
      <c r="E13">
        <v>20</v>
      </c>
      <c r="F13">
        <v>1.0168999999999999</v>
      </c>
      <c r="G13">
        <v>1.0164</v>
      </c>
      <c r="H13" s="27">
        <f t="shared" si="0"/>
        <v>4.9999999999994493E-4</v>
      </c>
      <c r="I13" s="34">
        <f t="shared" si="1"/>
        <v>1.0166499999999998</v>
      </c>
      <c r="J13">
        <v>1.0496000000000001</v>
      </c>
      <c r="K13" s="27">
        <v>1.0497000000000001</v>
      </c>
      <c r="L13" s="27">
        <f t="shared" si="2"/>
        <v>-9.9999999999988987E-5</v>
      </c>
      <c r="M13" s="28">
        <f t="shared" si="3"/>
        <v>1.0496500000000002</v>
      </c>
      <c r="N13" s="27">
        <v>1.0476000000000001</v>
      </c>
      <c r="O13" s="27">
        <v>1.0471999999999999</v>
      </c>
      <c r="P13" s="27">
        <f t="shared" si="4"/>
        <v>4.0000000000017799E-4</v>
      </c>
      <c r="Q13" s="28">
        <f t="shared" si="5"/>
        <v>1.0474000000000001</v>
      </c>
      <c r="R13" s="27">
        <f t="shared" si="6"/>
        <v>1.1350000000000182</v>
      </c>
      <c r="S13" s="27">
        <f t="shared" si="7"/>
        <v>1.022500000000014</v>
      </c>
      <c r="T13" s="27">
        <f t="shared" si="8"/>
        <v>0.11250000000000426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">
      <c r="C14">
        <v>8</v>
      </c>
      <c r="D14" t="s">
        <v>143</v>
      </c>
      <c r="E14">
        <v>20</v>
      </c>
      <c r="F14">
        <v>1.0264</v>
      </c>
      <c r="G14">
        <v>1.0259</v>
      </c>
      <c r="H14" s="27">
        <f t="shared" si="0"/>
        <v>4.9999999999994493E-4</v>
      </c>
      <c r="I14" s="34">
        <f t="shared" si="1"/>
        <v>1.0261499999999999</v>
      </c>
      <c r="J14">
        <v>1.0506</v>
      </c>
      <c r="K14" s="27">
        <v>1.0503</v>
      </c>
      <c r="L14" s="27">
        <f t="shared" si="2"/>
        <v>2.9999999999996696E-4</v>
      </c>
      <c r="M14" s="28">
        <f t="shared" si="3"/>
        <v>1.0504500000000001</v>
      </c>
      <c r="N14" s="27">
        <v>1.0482</v>
      </c>
      <c r="O14" s="29">
        <v>1.048</v>
      </c>
      <c r="P14" s="27">
        <f t="shared" si="4"/>
        <v>1.9999999999997797E-4</v>
      </c>
      <c r="Q14" s="28">
        <f t="shared" si="5"/>
        <v>1.0481</v>
      </c>
      <c r="R14" s="27">
        <f t="shared" si="6"/>
        <v>0.7000000000000105</v>
      </c>
      <c r="S14" s="27">
        <f t="shared" si="7"/>
        <v>0.58250000000000679</v>
      </c>
      <c r="T14" s="27">
        <f t="shared" si="8"/>
        <v>0.11750000000000371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">
      <c r="A15">
        <v>6</v>
      </c>
      <c r="B15" t="s">
        <v>132</v>
      </c>
      <c r="C15">
        <v>4</v>
      </c>
      <c r="D15" t="s">
        <v>144</v>
      </c>
      <c r="E15">
        <v>20</v>
      </c>
      <c r="F15">
        <v>1.0219</v>
      </c>
      <c r="G15">
        <v>1.0216000000000001</v>
      </c>
      <c r="H15" s="27">
        <f t="shared" si="0"/>
        <v>2.9999999999996696E-4</v>
      </c>
      <c r="I15" s="34">
        <f t="shared" si="1"/>
        <v>1.0217499999999999</v>
      </c>
      <c r="J15">
        <v>1.0510999999999999</v>
      </c>
      <c r="K15" s="27">
        <v>1.0508999999999999</v>
      </c>
      <c r="L15" s="27">
        <f t="shared" si="2"/>
        <v>1.9999999999997797E-4</v>
      </c>
      <c r="M15" s="28">
        <f t="shared" si="3"/>
        <v>1.0509999999999999</v>
      </c>
      <c r="N15" s="27">
        <v>1.0497000000000001</v>
      </c>
      <c r="O15" s="27">
        <v>1.0495000000000001</v>
      </c>
      <c r="P15" s="27">
        <f t="shared" si="4"/>
        <v>1.9999999999997797E-4</v>
      </c>
      <c r="Q15" s="28">
        <f t="shared" si="5"/>
        <v>1.0496000000000001</v>
      </c>
      <c r="R15" s="27">
        <f t="shared" si="6"/>
        <v>0.9474999999999999</v>
      </c>
      <c r="S15" s="27">
        <f t="shared" si="7"/>
        <v>0.87750000000000761</v>
      </c>
      <c r="T15" s="27">
        <f t="shared" si="8"/>
        <v>6.9999999999992291E-2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">
      <c r="C16">
        <v>8</v>
      </c>
      <c r="D16" t="s">
        <v>145</v>
      </c>
      <c r="E16">
        <v>20</v>
      </c>
      <c r="F16">
        <v>1.0204</v>
      </c>
      <c r="G16">
        <v>1.0201</v>
      </c>
      <c r="H16" s="27">
        <f t="shared" si="0"/>
        <v>2.9999999999996696E-4</v>
      </c>
      <c r="I16" s="34">
        <f t="shared" si="1"/>
        <v>1.0202499999999999</v>
      </c>
      <c r="J16">
        <v>1.0425</v>
      </c>
      <c r="K16" s="27">
        <v>1.0421</v>
      </c>
      <c r="L16" s="27">
        <f t="shared" si="2"/>
        <v>3.9999999999995595E-4</v>
      </c>
      <c r="M16" s="28">
        <f t="shared" si="3"/>
        <v>1.0423</v>
      </c>
      <c r="N16" s="27">
        <v>1.0407999999999999</v>
      </c>
      <c r="O16" s="27">
        <v>1.0405</v>
      </c>
      <c r="P16" s="27">
        <f t="shared" si="4"/>
        <v>2.9999999999996696E-4</v>
      </c>
      <c r="Q16" s="28">
        <f t="shared" si="5"/>
        <v>1.0406499999999999</v>
      </c>
      <c r="R16" s="27">
        <f t="shared" si="6"/>
        <v>0.58750000000000624</v>
      </c>
      <c r="S16" s="27">
        <f t="shared" si="7"/>
        <v>0.50499999999999867</v>
      </c>
      <c r="T16" s="27">
        <f t="shared" si="8"/>
        <v>8.2500000000007567E-2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">
      <c r="A17">
        <v>7</v>
      </c>
      <c r="B17" t="s">
        <v>133</v>
      </c>
      <c r="C17">
        <v>4</v>
      </c>
      <c r="D17" t="s">
        <v>146</v>
      </c>
      <c r="E17">
        <v>20</v>
      </c>
      <c r="F17">
        <v>1.0173000000000001</v>
      </c>
      <c r="G17">
        <v>1.0172000000000001</v>
      </c>
      <c r="H17" s="27">
        <f t="shared" si="0"/>
        <v>9.9999999999988987E-5</v>
      </c>
      <c r="I17" s="34">
        <f t="shared" si="1"/>
        <v>1.0172500000000002</v>
      </c>
      <c r="J17">
        <v>1.0481</v>
      </c>
      <c r="K17" s="27">
        <v>1.048</v>
      </c>
      <c r="L17" s="27">
        <f t="shared" si="2"/>
        <v>9.9999999999988987E-5</v>
      </c>
      <c r="M17" s="28">
        <f t="shared" si="3"/>
        <v>1.0480499999999999</v>
      </c>
      <c r="N17" s="27">
        <v>1.046</v>
      </c>
      <c r="O17" s="27">
        <v>1.0458000000000001</v>
      </c>
      <c r="P17" s="27">
        <f t="shared" si="4"/>
        <v>1.9999999999997797E-4</v>
      </c>
      <c r="Q17" s="28">
        <f t="shared" si="5"/>
        <v>1.0459000000000001</v>
      </c>
      <c r="R17" s="27">
        <f t="shared" si="6"/>
        <v>1.0249999999999859</v>
      </c>
      <c r="S17" s="27">
        <f t="shared" si="7"/>
        <v>0.9174999999999921</v>
      </c>
      <c r="T17" s="27">
        <f t="shared" si="8"/>
        <v>0.10749999999999382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">
      <c r="C18">
        <v>8</v>
      </c>
      <c r="D18" t="s">
        <v>147</v>
      </c>
      <c r="E18">
        <v>20</v>
      </c>
      <c r="F18">
        <v>1.0166999999999999</v>
      </c>
      <c r="G18">
        <v>1.0162</v>
      </c>
      <c r="H18" s="27">
        <f t="shared" si="0"/>
        <v>4.9999999999994493E-4</v>
      </c>
      <c r="I18" s="34">
        <f t="shared" si="1"/>
        <v>1.0164499999999999</v>
      </c>
      <c r="J18">
        <v>1.0394000000000001</v>
      </c>
      <c r="K18" s="27">
        <v>1.0395000000000001</v>
      </c>
      <c r="L18" s="27">
        <f t="shared" si="2"/>
        <v>-9.9999999999988987E-5</v>
      </c>
      <c r="M18" s="28">
        <f t="shared" si="3"/>
        <v>1.03945</v>
      </c>
      <c r="N18" s="27">
        <v>1.0375000000000001</v>
      </c>
      <c r="O18" s="27">
        <v>1.0376000000000001</v>
      </c>
      <c r="P18" s="27">
        <f t="shared" si="4"/>
        <v>-9.9999999999988987E-5</v>
      </c>
      <c r="Q18" s="28">
        <f t="shared" si="5"/>
        <v>1.03755</v>
      </c>
      <c r="R18" s="27">
        <f t="shared" si="6"/>
        <v>0.63500000000000656</v>
      </c>
      <c r="S18" s="27">
        <f t="shared" si="7"/>
        <v>0.54000000000000592</v>
      </c>
      <c r="T18" s="27">
        <f t="shared" si="8"/>
        <v>9.5000000000000639E-2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">
      <c r="A19" s="57">
        <v>8</v>
      </c>
      <c r="B19">
        <v>6849</v>
      </c>
      <c r="C19">
        <v>4</v>
      </c>
      <c r="D19" t="s">
        <v>148</v>
      </c>
      <c r="E19">
        <v>20</v>
      </c>
      <c r="F19">
        <v>1.0092000000000001</v>
      </c>
      <c r="G19">
        <v>1.0086999999999999</v>
      </c>
      <c r="H19" s="27">
        <f t="shared" si="0"/>
        <v>5.0000000000016698E-4</v>
      </c>
      <c r="I19" s="34">
        <f t="shared" si="1"/>
        <v>1.00895</v>
      </c>
      <c r="J19">
        <v>1.1264000000000001</v>
      </c>
      <c r="K19" s="27">
        <v>1.1267</v>
      </c>
      <c r="L19" s="27">
        <f t="shared" si="2"/>
        <v>-2.9999999999996696E-4</v>
      </c>
      <c r="M19" s="28">
        <f t="shared" si="3"/>
        <v>1.1265499999999999</v>
      </c>
      <c r="N19" s="27">
        <v>1.1186</v>
      </c>
      <c r="O19" s="27">
        <v>1.1185</v>
      </c>
      <c r="P19" s="27">
        <f t="shared" si="4"/>
        <v>9.9999999999988987E-5</v>
      </c>
      <c r="Q19" s="28">
        <f t="shared" si="5"/>
        <v>1.1185499999999999</v>
      </c>
      <c r="R19" s="27">
        <f t="shared" si="6"/>
        <v>5.3649999999999958</v>
      </c>
      <c r="S19" s="27">
        <f t="shared" si="7"/>
        <v>4.9649999999999954</v>
      </c>
      <c r="T19" s="27">
        <f t="shared" si="8"/>
        <v>0.40000000000000036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">
      <c r="C20">
        <v>8</v>
      </c>
      <c r="D20" t="s">
        <v>149</v>
      </c>
      <c r="E20">
        <v>20</v>
      </c>
      <c r="F20">
        <v>1.016</v>
      </c>
      <c r="G20">
        <v>1.0157</v>
      </c>
      <c r="H20" s="27">
        <f t="shared" si="0"/>
        <v>2.9999999999996696E-4</v>
      </c>
      <c r="I20" s="34">
        <f t="shared" si="1"/>
        <v>1.0158499999999999</v>
      </c>
      <c r="J20">
        <v>1.0837000000000001</v>
      </c>
      <c r="K20" s="27">
        <v>1.0840000000000001</v>
      </c>
      <c r="L20" s="27">
        <f t="shared" si="2"/>
        <v>-2.9999999999996696E-4</v>
      </c>
      <c r="M20" s="28">
        <f t="shared" si="3"/>
        <v>1.08385</v>
      </c>
      <c r="N20" s="27">
        <v>1.0770999999999999</v>
      </c>
      <c r="O20" s="27">
        <v>1.0769</v>
      </c>
      <c r="P20" s="27">
        <f t="shared" si="4"/>
        <v>1.9999999999997797E-4</v>
      </c>
      <c r="Q20" s="28">
        <f t="shared" si="5"/>
        <v>1.077</v>
      </c>
      <c r="R20" s="27">
        <f t="shared" si="6"/>
        <v>2.8850000000000029</v>
      </c>
      <c r="S20" s="27">
        <f t="shared" si="7"/>
        <v>2.5425000000000018</v>
      </c>
      <c r="T20" s="27">
        <f t="shared" si="8"/>
        <v>0.34250000000000114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">
      <c r="A21">
        <v>9</v>
      </c>
      <c r="B21">
        <v>6850</v>
      </c>
      <c r="C21">
        <v>4</v>
      </c>
      <c r="D21" t="s">
        <v>150</v>
      </c>
      <c r="E21">
        <v>20</v>
      </c>
      <c r="F21">
        <v>1.0250999999999999</v>
      </c>
      <c r="G21">
        <v>1.0246</v>
      </c>
      <c r="H21" s="27">
        <f t="shared" si="0"/>
        <v>4.9999999999994493E-4</v>
      </c>
      <c r="I21" s="34">
        <f t="shared" si="1"/>
        <v>1.0248499999999998</v>
      </c>
      <c r="J21">
        <v>1.1876</v>
      </c>
      <c r="K21" s="27">
        <v>1.1877</v>
      </c>
      <c r="L21" s="27">
        <f t="shared" si="2"/>
        <v>-9.9999999999988987E-5</v>
      </c>
      <c r="M21" s="28">
        <f t="shared" si="3"/>
        <v>1.1876500000000001</v>
      </c>
      <c r="N21" s="27">
        <v>1.1827000000000001</v>
      </c>
      <c r="O21" s="27">
        <v>1.1832</v>
      </c>
      <c r="P21" s="27">
        <f t="shared" si="4"/>
        <v>-4.9999999999994493E-4</v>
      </c>
      <c r="Q21" s="28">
        <f t="shared" si="5"/>
        <v>1.1829499999999999</v>
      </c>
      <c r="R21" s="27">
        <f t="shared" si="6"/>
        <v>7.6250000000000133</v>
      </c>
      <c r="S21" s="27">
        <f t="shared" si="7"/>
        <v>7.3900000000000059</v>
      </c>
      <c r="T21" s="27">
        <f t="shared" si="8"/>
        <v>0.23500000000000743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">
      <c r="C22">
        <v>8</v>
      </c>
      <c r="D22" t="s">
        <v>151</v>
      </c>
      <c r="E22">
        <v>20</v>
      </c>
      <c r="F22">
        <v>1.0153000000000001</v>
      </c>
      <c r="G22">
        <v>1.0149999999999999</v>
      </c>
      <c r="H22" s="27">
        <f t="shared" si="0"/>
        <v>3.00000000000189E-4</v>
      </c>
      <c r="I22" s="34">
        <f t="shared" si="1"/>
        <v>1.01515</v>
      </c>
      <c r="J22">
        <v>1.0458000000000001</v>
      </c>
      <c r="K22" s="27">
        <v>1.0463</v>
      </c>
      <c r="L22" s="27">
        <f t="shared" si="2"/>
        <v>-4.9999999999994493E-4</v>
      </c>
      <c r="M22" s="28">
        <f t="shared" si="3"/>
        <v>1.0460500000000001</v>
      </c>
      <c r="N22" s="27">
        <v>1.0436000000000001</v>
      </c>
      <c r="O22" s="29">
        <v>1.0437000000000001</v>
      </c>
      <c r="P22" s="27">
        <f t="shared" si="4"/>
        <v>-9.9999999999988987E-5</v>
      </c>
      <c r="Q22" s="28">
        <f t="shared" si="5"/>
        <v>1.04365</v>
      </c>
      <c r="R22" s="27">
        <f t="shared" si="6"/>
        <v>1.0300000000000076</v>
      </c>
      <c r="S22" s="27">
        <f t="shared" si="7"/>
        <v>0.90999999999999848</v>
      </c>
      <c r="T22" s="27">
        <f t="shared" si="8"/>
        <v>0.1200000000000091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">
      <c r="A23">
        <v>10</v>
      </c>
      <c r="B23" s="64">
        <v>6851</v>
      </c>
      <c r="C23">
        <v>4</v>
      </c>
      <c r="D23" t="s">
        <v>152</v>
      </c>
      <c r="E23">
        <v>20</v>
      </c>
      <c r="F23">
        <v>1.0405</v>
      </c>
      <c r="G23">
        <v>1.0401</v>
      </c>
      <c r="H23" s="27">
        <f>F23-G23</f>
        <v>3.9999999999995595E-4</v>
      </c>
      <c r="I23" s="34">
        <f t="shared" si="1"/>
        <v>1.0403</v>
      </c>
      <c r="J23">
        <v>1.1185</v>
      </c>
      <c r="K23" s="27">
        <v>1.1183000000000001</v>
      </c>
      <c r="L23" s="27">
        <f t="shared" si="2"/>
        <v>1.9999999999997797E-4</v>
      </c>
      <c r="M23" s="28">
        <f t="shared" si="3"/>
        <v>1.1184000000000001</v>
      </c>
      <c r="N23" s="27">
        <v>1.1095999999999999</v>
      </c>
      <c r="O23" s="29">
        <v>1.1095999999999999</v>
      </c>
      <c r="P23" s="27">
        <f t="shared" si="4"/>
        <v>0</v>
      </c>
      <c r="Q23" s="28">
        <f t="shared" si="5"/>
        <v>1.1095999999999999</v>
      </c>
      <c r="R23" s="27">
        <f t="shared" si="6"/>
        <v>3.3900000000000028</v>
      </c>
      <c r="S23" s="27">
        <f t="shared" si="7"/>
        <v>2.9499999999999957</v>
      </c>
      <c r="T23" s="27">
        <f t="shared" si="8"/>
        <v>0.44000000000000705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">
      <c r="C24">
        <v>8</v>
      </c>
      <c r="D24" t="s">
        <v>153</v>
      </c>
      <c r="E24">
        <v>20</v>
      </c>
      <c r="F24">
        <v>1.0310999999999999</v>
      </c>
      <c r="G24">
        <v>1.0306</v>
      </c>
      <c r="H24" s="27">
        <f>F24-G24</f>
        <v>4.9999999999994493E-4</v>
      </c>
      <c r="I24" s="34">
        <f t="shared" si="1"/>
        <v>1.03085</v>
      </c>
      <c r="J24">
        <v>1.1019000000000001</v>
      </c>
      <c r="K24" s="27">
        <v>1.1014999999999999</v>
      </c>
      <c r="L24" s="27">
        <f t="shared" si="2"/>
        <v>4.0000000000017799E-4</v>
      </c>
      <c r="M24" s="28">
        <f t="shared" si="3"/>
        <v>1.1017000000000001</v>
      </c>
      <c r="N24" s="27">
        <v>1.0934999999999999</v>
      </c>
      <c r="O24" s="29">
        <v>1.0935999999999999</v>
      </c>
      <c r="P24" s="27">
        <f t="shared" si="4"/>
        <v>-9.9999999999988987E-5</v>
      </c>
      <c r="Q24" s="28">
        <f t="shared" si="5"/>
        <v>1.09355</v>
      </c>
      <c r="R24" s="27">
        <f t="shared" si="6"/>
        <v>3.0275000000000039</v>
      </c>
      <c r="S24" s="27">
        <f t="shared" si="7"/>
        <v>2.6199999999999988</v>
      </c>
      <c r="T24" s="27">
        <f t="shared" si="8"/>
        <v>0.40750000000000508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5" sqref="A25:XFD25"/>
    </sheetView>
  </sheetViews>
  <sheetFormatPr baseColWidth="10" defaultColWidth="8.83203125" defaultRowHeight="15" x14ac:dyDescent="0.2"/>
  <cols>
    <col min="1" max="1" width="11.83203125" bestFit="1" customWidth="1"/>
    <col min="2" max="2" width="12.83203125" customWidth="1"/>
    <col min="3" max="3" width="10.6640625" style="19" customWidth="1"/>
    <col min="4" max="5" width="10.5" style="20" customWidth="1"/>
    <col min="6" max="6" width="8.5" style="29" customWidth="1"/>
    <col min="7" max="7" width="9" style="28" customWidth="1"/>
    <col min="8" max="8" width="10.1640625" customWidth="1"/>
    <col min="9" max="9" width="11" customWidth="1"/>
    <col min="10" max="10" width="9" customWidth="1"/>
    <col min="11" max="11" width="9" style="19" customWidth="1"/>
    <col min="12" max="12" width="13.6640625" customWidth="1"/>
    <col min="13" max="13" width="10.6640625" customWidth="1"/>
    <col min="14" max="14" width="7.5" style="20" customWidth="1"/>
    <col min="15" max="15" width="11.5" style="19" customWidth="1"/>
    <col min="16" max="16" width="14.83203125" customWidth="1"/>
    <col min="17" max="17" width="12.6640625" customWidth="1"/>
    <col min="18" max="18" width="9.6640625" customWidth="1"/>
  </cols>
  <sheetData>
    <row r="1" spans="1:41" x14ac:dyDescent="0.2">
      <c r="A1" s="20"/>
      <c r="B1" s="71" t="s">
        <v>83</v>
      </c>
      <c r="D1" s="96" t="s">
        <v>80</v>
      </c>
      <c r="E1" s="94"/>
      <c r="F1" s="94"/>
      <c r="G1" s="95"/>
      <c r="H1" s="96" t="s">
        <v>81</v>
      </c>
      <c r="I1" s="94"/>
      <c r="J1" s="94"/>
      <c r="K1" s="95"/>
      <c r="L1" s="93" t="s">
        <v>82</v>
      </c>
      <c r="M1" s="94"/>
      <c r="N1" s="94"/>
      <c r="O1" s="95"/>
      <c r="P1" t="s">
        <v>85</v>
      </c>
      <c r="Q1" t="s">
        <v>86</v>
      </c>
      <c r="R1" t="s">
        <v>87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5" t="s">
        <v>14</v>
      </c>
      <c r="G2" s="66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68" t="s">
        <v>91</v>
      </c>
      <c r="Q2" s="69" t="s">
        <v>92</v>
      </c>
      <c r="R2" s="70" t="s">
        <v>93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">
      <c r="A4" t="s">
        <v>120</v>
      </c>
      <c r="B4">
        <v>850</v>
      </c>
      <c r="C4" s="19">
        <v>132</v>
      </c>
      <c r="D4" s="39">
        <v>29.295200000000001</v>
      </c>
      <c r="E4" s="39">
        <v>29.295400000000001</v>
      </c>
      <c r="F4" s="29">
        <f>D4-E4</f>
        <v>-1.9999999999953388E-4</v>
      </c>
      <c r="G4" s="28">
        <f>(D4+E4)/2</f>
        <v>29.295300000000001</v>
      </c>
      <c r="H4" s="29">
        <v>29.307099999999998</v>
      </c>
      <c r="I4" s="27">
        <v>29.3066</v>
      </c>
      <c r="J4" s="58">
        <f t="shared" ref="J4:J27" si="0">H4-I4</f>
        <v>4.9999999999883471E-4</v>
      </c>
      <c r="K4" s="28">
        <f>(H4+I4)/2</f>
        <v>29.306849999999997</v>
      </c>
      <c r="L4" s="27">
        <v>29.306799999999999</v>
      </c>
      <c r="M4" s="27">
        <v>29.306799999999999</v>
      </c>
      <c r="N4" s="30">
        <f>L4-M4</f>
        <v>0</v>
      </c>
      <c r="O4" s="28">
        <f>(L4+M4)/2</f>
        <v>29.306799999999999</v>
      </c>
      <c r="P4" s="27">
        <f>K4-G4</f>
        <v>1.1549999999996174E-2</v>
      </c>
      <c r="Q4" s="27">
        <f>O4-G4</f>
        <v>1.1499999999998067E-2</v>
      </c>
      <c r="R4" s="27">
        <f>P4-Q4</f>
        <v>4.9999999998107114E-5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">
      <c r="B5">
        <v>90</v>
      </c>
      <c r="C5" s="19">
        <v>133</v>
      </c>
      <c r="D5">
        <v>28.7181</v>
      </c>
      <c r="E5">
        <v>28.7181</v>
      </c>
      <c r="F5" s="29">
        <f>D5-E5</f>
        <v>0</v>
      </c>
      <c r="G5" s="28">
        <f>(D5+E5)/2</f>
        <v>28.7181</v>
      </c>
      <c r="H5" s="29">
        <v>33.1297</v>
      </c>
      <c r="I5" s="27">
        <v>33.129899999999999</v>
      </c>
      <c r="J5" s="58">
        <f>H5-I5</f>
        <v>-1.9999999999953388E-4</v>
      </c>
      <c r="K5" s="28">
        <f>(H5+I5)/2</f>
        <v>33.129800000000003</v>
      </c>
      <c r="L5" s="27">
        <v>33.110100000000003</v>
      </c>
      <c r="M5" s="27">
        <v>33.1096</v>
      </c>
      <c r="N5" s="30">
        <f>L5-M5</f>
        <v>5.0000000000238742E-4</v>
      </c>
      <c r="O5" s="28">
        <f>(L5+M5)/2</f>
        <v>33.109850000000002</v>
      </c>
      <c r="P5" s="27">
        <f>K5-G5</f>
        <v>4.4117000000000033</v>
      </c>
      <c r="Q5" s="27">
        <f>O5-G5</f>
        <v>4.3917500000000018</v>
      </c>
      <c r="R5" s="27">
        <f>P5-Q5</f>
        <v>1.9950000000001467E-2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">
      <c r="B6">
        <v>63</v>
      </c>
      <c r="C6" s="19">
        <v>134</v>
      </c>
      <c r="D6" s="39">
        <v>28.4191</v>
      </c>
      <c r="E6" s="39">
        <v>28.418600000000001</v>
      </c>
      <c r="F6" s="29">
        <f t="shared" ref="F6:F28" si="1">D6-E6</f>
        <v>4.9999999999883471E-4</v>
      </c>
      <c r="G6" s="28">
        <f t="shared" ref="G6:G28" si="2">(D6+E6)/2</f>
        <v>28.418849999999999</v>
      </c>
      <c r="H6" s="29">
        <v>28.8918</v>
      </c>
      <c r="I6" s="27">
        <v>28.8919</v>
      </c>
      <c r="J6" s="58">
        <f t="shared" si="0"/>
        <v>-9.9999999999766942E-5</v>
      </c>
      <c r="K6" s="28">
        <f t="shared" ref="K6:K28" si="3">(H6+I6)/2</f>
        <v>28.891849999999998</v>
      </c>
      <c r="L6" s="27">
        <v>28.8887</v>
      </c>
      <c r="M6" s="27">
        <v>28.8886</v>
      </c>
      <c r="N6" s="29">
        <f t="shared" ref="N6:N26" si="4">L6-M6</f>
        <v>9.9999999999766942E-5</v>
      </c>
      <c r="O6" s="28">
        <f t="shared" ref="O6:O26" si="5">(L6+M6)/2</f>
        <v>28.888649999999998</v>
      </c>
      <c r="P6" s="27">
        <f t="shared" ref="P6:P28" si="6">K6-G6</f>
        <v>0.47299999999999898</v>
      </c>
      <c r="Q6" s="27">
        <f t="shared" ref="Q6:Q28" si="7">O6-G6</f>
        <v>0.46979999999999933</v>
      </c>
      <c r="R6" s="27">
        <f t="shared" ref="R6:R28" si="8">P6-Q6</f>
        <v>3.1999999999996476E-3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">
      <c r="A7" t="s">
        <v>128</v>
      </c>
      <c r="B7">
        <v>850</v>
      </c>
      <c r="C7" s="19">
        <v>135</v>
      </c>
      <c r="D7" s="39">
        <v>27.9239</v>
      </c>
      <c r="E7" s="39">
        <v>27.923500000000001</v>
      </c>
      <c r="F7" s="29">
        <f t="shared" si="1"/>
        <v>3.9999999999906777E-4</v>
      </c>
      <c r="G7" s="28">
        <f t="shared" si="2"/>
        <v>27.9237</v>
      </c>
      <c r="H7" s="29">
        <v>27.9573</v>
      </c>
      <c r="I7" s="27">
        <v>27.9572</v>
      </c>
      <c r="J7" s="27">
        <f t="shared" si="0"/>
        <v>9.9999999999766942E-5</v>
      </c>
      <c r="K7" s="28">
        <f t="shared" si="3"/>
        <v>27.957250000000002</v>
      </c>
      <c r="L7" s="27">
        <v>27.956700000000001</v>
      </c>
      <c r="M7" s="27">
        <v>27.956199999999999</v>
      </c>
      <c r="N7" s="29">
        <f t="shared" si="4"/>
        <v>5.0000000000238742E-4</v>
      </c>
      <c r="O7" s="28">
        <f t="shared" si="5"/>
        <v>27.95645</v>
      </c>
      <c r="P7" s="27">
        <f t="shared" si="6"/>
        <v>3.3550000000001745E-2</v>
      </c>
      <c r="Q7" s="27">
        <f t="shared" si="7"/>
        <v>3.2750000000000057E-2</v>
      </c>
      <c r="R7" s="27">
        <f t="shared" si="8"/>
        <v>8.0000000000168825E-4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">
      <c r="B8">
        <v>90</v>
      </c>
      <c r="C8" s="19">
        <v>136</v>
      </c>
      <c r="D8" s="39">
        <v>29.153600000000001</v>
      </c>
      <c r="E8" s="39">
        <v>29.1538</v>
      </c>
      <c r="F8" s="29">
        <f t="shared" si="1"/>
        <v>-1.9999999999953388E-4</v>
      </c>
      <c r="G8" s="28">
        <f t="shared" si="2"/>
        <v>29.153700000000001</v>
      </c>
      <c r="H8" s="29">
        <v>33.860999999999997</v>
      </c>
      <c r="I8" s="27">
        <v>33.861199999999997</v>
      </c>
      <c r="J8" s="58">
        <f t="shared" si="0"/>
        <v>-1.9999999999953388E-4</v>
      </c>
      <c r="K8" s="28">
        <f t="shared" si="3"/>
        <v>33.861099999999993</v>
      </c>
      <c r="L8" s="27">
        <v>33.849800000000002</v>
      </c>
      <c r="M8" s="27">
        <v>33.849899999999998</v>
      </c>
      <c r="N8" s="29">
        <f t="shared" si="4"/>
        <v>-9.9999999996214228E-5</v>
      </c>
      <c r="O8" s="28">
        <f t="shared" si="5"/>
        <v>33.849850000000004</v>
      </c>
      <c r="P8" s="27">
        <f t="shared" si="6"/>
        <v>4.7073999999999927</v>
      </c>
      <c r="Q8" s="27">
        <f t="shared" si="7"/>
        <v>4.6961500000000029</v>
      </c>
      <c r="R8" s="27">
        <f t="shared" si="8"/>
        <v>1.1249999999989768E-2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">
      <c r="B9">
        <v>63</v>
      </c>
      <c r="C9" s="19">
        <v>137</v>
      </c>
      <c r="D9" s="39">
        <v>27.916899999999998</v>
      </c>
      <c r="E9" s="39">
        <v>27.917000000000002</v>
      </c>
      <c r="F9" s="29">
        <f t="shared" si="1"/>
        <v>-1.0000000000331966E-4</v>
      </c>
      <c r="G9" s="28">
        <f t="shared" si="2"/>
        <v>27.91695</v>
      </c>
      <c r="H9" s="29">
        <v>28.5245</v>
      </c>
      <c r="I9" s="27">
        <v>28.5243</v>
      </c>
      <c r="J9" s="58">
        <f t="shared" si="0"/>
        <v>1.9999999999953388E-4</v>
      </c>
      <c r="K9" s="28">
        <f t="shared" si="3"/>
        <v>28.5244</v>
      </c>
      <c r="L9" s="27">
        <v>28.521799999999999</v>
      </c>
      <c r="M9" s="27">
        <v>28.521699999999999</v>
      </c>
      <c r="N9" s="29">
        <f t="shared" si="4"/>
        <v>9.9999999999766942E-5</v>
      </c>
      <c r="O9" s="28">
        <f t="shared" si="5"/>
        <v>28.521749999999997</v>
      </c>
      <c r="P9" s="27">
        <f t="shared" si="6"/>
        <v>0.60745000000000005</v>
      </c>
      <c r="Q9" s="27">
        <f t="shared" si="7"/>
        <v>0.60479999999999734</v>
      </c>
      <c r="R9" s="27">
        <f t="shared" si="8"/>
        <v>2.6500000000027057E-3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">
      <c r="A10" t="s">
        <v>129</v>
      </c>
      <c r="B10">
        <v>850</v>
      </c>
      <c r="C10" s="19">
        <v>138</v>
      </c>
      <c r="D10" s="39">
        <v>28.950199999999999</v>
      </c>
      <c r="E10" s="39">
        <v>28.950500000000002</v>
      </c>
      <c r="F10" s="29">
        <f t="shared" si="1"/>
        <v>-3.0000000000285354E-4</v>
      </c>
      <c r="G10" s="28">
        <f t="shared" si="2"/>
        <v>28.95035</v>
      </c>
      <c r="H10" s="29">
        <v>28.9726</v>
      </c>
      <c r="I10" s="27">
        <v>28.972899999999999</v>
      </c>
      <c r="J10" s="27">
        <f t="shared" si="0"/>
        <v>-2.9999999999930083E-4</v>
      </c>
      <c r="K10" s="28">
        <f t="shared" si="3"/>
        <v>28.972749999999998</v>
      </c>
      <c r="L10" s="27">
        <v>28.972000000000001</v>
      </c>
      <c r="M10" s="27">
        <v>28.971800000000002</v>
      </c>
      <c r="N10" s="29">
        <f t="shared" si="4"/>
        <v>1.9999999999953388E-4</v>
      </c>
      <c r="O10" s="28">
        <f t="shared" si="5"/>
        <v>28.971900000000002</v>
      </c>
      <c r="P10" s="27">
        <f t="shared" si="6"/>
        <v>2.2399999999997533E-2</v>
      </c>
      <c r="Q10" s="27">
        <f t="shared" si="7"/>
        <v>2.155000000000129E-2</v>
      </c>
      <c r="R10" s="27">
        <f t="shared" si="8"/>
        <v>8.4999999999624265E-4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">
      <c r="B11">
        <v>90</v>
      </c>
      <c r="C11" s="19">
        <v>139</v>
      </c>
      <c r="D11" s="39">
        <v>28.961600000000001</v>
      </c>
      <c r="E11" s="39">
        <v>28.961300000000001</v>
      </c>
      <c r="F11" s="29">
        <f t="shared" si="1"/>
        <v>2.9999999999930083E-4</v>
      </c>
      <c r="G11" s="28">
        <f t="shared" si="2"/>
        <v>28.961449999999999</v>
      </c>
      <c r="H11" s="29">
        <v>34.048900000000003</v>
      </c>
      <c r="I11" s="27">
        <v>34.049100000000003</v>
      </c>
      <c r="J11" s="58">
        <f t="shared" si="0"/>
        <v>-1.9999999999953388E-4</v>
      </c>
      <c r="K11" s="28">
        <f t="shared" si="3"/>
        <v>34.049000000000007</v>
      </c>
      <c r="L11" s="27">
        <v>34.0351</v>
      </c>
      <c r="M11" s="27">
        <v>34.034799999999997</v>
      </c>
      <c r="N11" s="29">
        <f t="shared" si="4"/>
        <v>3.0000000000285354E-4</v>
      </c>
      <c r="O11" s="28">
        <f t="shared" si="5"/>
        <v>34.034949999999995</v>
      </c>
      <c r="P11" s="27">
        <f t="shared" si="6"/>
        <v>5.0875500000000073</v>
      </c>
      <c r="Q11" s="27">
        <f t="shared" si="7"/>
        <v>5.0734999999999957</v>
      </c>
      <c r="R11" s="27">
        <f t="shared" si="8"/>
        <v>1.4050000000011664E-2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">
      <c r="B12">
        <v>63</v>
      </c>
      <c r="C12" s="19">
        <v>140</v>
      </c>
      <c r="D12" s="39">
        <v>29.138200000000001</v>
      </c>
      <c r="E12" s="39">
        <v>29.137699999999999</v>
      </c>
      <c r="F12" s="29">
        <f t="shared" si="1"/>
        <v>5.0000000000238742E-4</v>
      </c>
      <c r="G12" s="28">
        <f t="shared" si="2"/>
        <v>29.13795</v>
      </c>
      <c r="H12" s="29">
        <v>29.725200000000001</v>
      </c>
      <c r="I12" s="27">
        <v>29.725200000000001</v>
      </c>
      <c r="J12" s="58">
        <f t="shared" si="0"/>
        <v>0</v>
      </c>
      <c r="K12" s="28">
        <f t="shared" si="3"/>
        <v>29.725200000000001</v>
      </c>
      <c r="L12" s="27">
        <v>29.722300000000001</v>
      </c>
      <c r="M12" s="27">
        <v>29.721900000000002</v>
      </c>
      <c r="N12" s="29">
        <f t="shared" si="4"/>
        <v>3.9999999999906777E-4</v>
      </c>
      <c r="O12" s="28">
        <f t="shared" si="5"/>
        <v>29.722100000000001</v>
      </c>
      <c r="P12" s="27">
        <f t="shared" si="6"/>
        <v>0.58725000000000094</v>
      </c>
      <c r="Q12" s="27">
        <f t="shared" si="7"/>
        <v>0.58415000000000106</v>
      </c>
      <c r="R12" s="27">
        <f t="shared" si="8"/>
        <v>3.0999999999998806E-3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">
      <c r="A13" t="s">
        <v>130</v>
      </c>
      <c r="B13">
        <v>850</v>
      </c>
      <c r="C13" s="19">
        <v>141</v>
      </c>
      <c r="D13" s="39">
        <v>28.467600000000001</v>
      </c>
      <c r="E13" s="39">
        <v>28.467400000000001</v>
      </c>
      <c r="F13" s="29">
        <f t="shared" si="1"/>
        <v>1.9999999999953388E-4</v>
      </c>
      <c r="G13" s="28">
        <f t="shared" si="2"/>
        <v>28.467500000000001</v>
      </c>
      <c r="H13" s="29">
        <v>28.469899999999999</v>
      </c>
      <c r="I13" s="27">
        <v>28.469899999999999</v>
      </c>
      <c r="J13" s="58">
        <f t="shared" si="0"/>
        <v>0</v>
      </c>
      <c r="K13" s="28">
        <f t="shared" si="3"/>
        <v>28.469899999999999</v>
      </c>
      <c r="L13" s="27">
        <v>28.4693</v>
      </c>
      <c r="M13" s="27">
        <v>28.468800000000002</v>
      </c>
      <c r="N13" s="29">
        <f t="shared" si="4"/>
        <v>4.9999999999883471E-4</v>
      </c>
      <c r="O13" s="28">
        <f t="shared" si="5"/>
        <v>28.469050000000003</v>
      </c>
      <c r="P13" s="27">
        <f t="shared" si="6"/>
        <v>2.3999999999979593E-3</v>
      </c>
      <c r="Q13" s="27">
        <f t="shared" si="7"/>
        <v>1.5500000000017167E-3</v>
      </c>
      <c r="R13" s="27">
        <f t="shared" si="8"/>
        <v>8.4999999999624265E-4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">
      <c r="B14">
        <v>90</v>
      </c>
      <c r="C14" s="19">
        <v>142</v>
      </c>
      <c r="D14" s="39">
        <v>29.730499999999999</v>
      </c>
      <c r="E14" s="39">
        <v>29.730499999999999</v>
      </c>
      <c r="F14" s="29">
        <f t="shared" si="1"/>
        <v>0</v>
      </c>
      <c r="G14" s="28">
        <f t="shared" si="2"/>
        <v>29.730499999999999</v>
      </c>
      <c r="H14" s="29">
        <v>35.104599999999998</v>
      </c>
      <c r="I14" s="27">
        <v>35.104599999999998</v>
      </c>
      <c r="J14" s="58">
        <f t="shared" si="0"/>
        <v>0</v>
      </c>
      <c r="K14" s="28">
        <f t="shared" si="3"/>
        <v>35.104599999999998</v>
      </c>
      <c r="L14" s="27">
        <v>35.0852</v>
      </c>
      <c r="M14" s="27">
        <v>35.085000000000001</v>
      </c>
      <c r="N14" s="29">
        <f t="shared" si="4"/>
        <v>1.9999999999953388E-4</v>
      </c>
      <c r="O14" s="28">
        <f t="shared" si="5"/>
        <v>35.085099999999997</v>
      </c>
      <c r="P14" s="27">
        <f t="shared" si="6"/>
        <v>5.3740999999999985</v>
      </c>
      <c r="Q14" s="27">
        <f t="shared" si="7"/>
        <v>5.3545999999999978</v>
      </c>
      <c r="R14" s="27">
        <f t="shared" si="8"/>
        <v>1.9500000000000739E-2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">
      <c r="B15">
        <v>63</v>
      </c>
      <c r="C15" s="19">
        <v>143</v>
      </c>
      <c r="D15" s="39">
        <v>28.296900000000001</v>
      </c>
      <c r="E15" s="39">
        <v>28.296900000000001</v>
      </c>
      <c r="F15" s="29">
        <f t="shared" si="1"/>
        <v>0</v>
      </c>
      <c r="G15" s="28">
        <f t="shared" si="2"/>
        <v>28.296900000000001</v>
      </c>
      <c r="H15" s="29">
        <v>28.873000000000001</v>
      </c>
      <c r="I15" s="27">
        <v>28.873200000000001</v>
      </c>
      <c r="J15" s="27">
        <f t="shared" si="0"/>
        <v>-1.9999999999953388E-4</v>
      </c>
      <c r="K15" s="28">
        <f t="shared" si="3"/>
        <v>28.873100000000001</v>
      </c>
      <c r="L15" s="27">
        <v>28.869800000000001</v>
      </c>
      <c r="M15" s="27">
        <v>28.869599999999998</v>
      </c>
      <c r="N15" s="29">
        <f t="shared" si="4"/>
        <v>2.000000000030866E-4</v>
      </c>
      <c r="O15" s="28">
        <f t="shared" si="5"/>
        <v>28.869700000000002</v>
      </c>
      <c r="P15" s="27">
        <f t="shared" si="6"/>
        <v>0.57620000000000005</v>
      </c>
      <c r="Q15" s="27">
        <f t="shared" si="7"/>
        <v>0.57280000000000086</v>
      </c>
      <c r="R15" s="27">
        <f t="shared" si="8"/>
        <v>3.3999999999991815E-3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">
      <c r="A16" t="s">
        <v>131</v>
      </c>
      <c r="B16">
        <v>850</v>
      </c>
      <c r="C16" s="19">
        <v>144</v>
      </c>
      <c r="D16" s="39">
        <v>28.220199999999998</v>
      </c>
      <c r="E16" s="39">
        <v>28.220199999999998</v>
      </c>
      <c r="F16" s="29">
        <f t="shared" si="1"/>
        <v>0</v>
      </c>
      <c r="G16" s="28">
        <f t="shared" si="2"/>
        <v>28.220199999999998</v>
      </c>
      <c r="H16" s="29">
        <v>28.227699999999999</v>
      </c>
      <c r="I16" s="27">
        <v>28.227699999999999</v>
      </c>
      <c r="J16" s="27">
        <f t="shared" si="0"/>
        <v>0</v>
      </c>
      <c r="K16" s="28">
        <f t="shared" si="3"/>
        <v>28.227699999999999</v>
      </c>
      <c r="L16" s="27">
        <v>28.226500000000001</v>
      </c>
      <c r="M16" s="27">
        <v>28.226900000000001</v>
      </c>
      <c r="N16" s="29">
        <f t="shared" si="4"/>
        <v>-3.9999999999906777E-4</v>
      </c>
      <c r="O16" s="28">
        <f t="shared" si="5"/>
        <v>28.226700000000001</v>
      </c>
      <c r="P16" s="27">
        <f t="shared" si="6"/>
        <v>7.5000000000002842E-3</v>
      </c>
      <c r="Q16" s="27">
        <f t="shared" si="7"/>
        <v>6.5000000000026148E-3</v>
      </c>
      <c r="R16" s="67">
        <f t="shared" si="8"/>
        <v>9.9999999999766942E-4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">
      <c r="B17">
        <v>90</v>
      </c>
      <c r="C17" s="19">
        <v>145</v>
      </c>
      <c r="D17" s="39">
        <v>28.724599999999999</v>
      </c>
      <c r="E17" s="39">
        <v>28.724499999999999</v>
      </c>
      <c r="F17" s="29">
        <f t="shared" si="1"/>
        <v>9.9999999999766942E-5</v>
      </c>
      <c r="G17" s="28">
        <f t="shared" si="2"/>
        <v>28.724550000000001</v>
      </c>
      <c r="H17" s="27">
        <v>34.221299999999999</v>
      </c>
      <c r="I17" s="27">
        <v>34.221200000000003</v>
      </c>
      <c r="J17" s="58">
        <f t="shared" si="0"/>
        <v>9.9999999996214228E-5</v>
      </c>
      <c r="K17" s="28">
        <f t="shared" si="3"/>
        <v>34.221249999999998</v>
      </c>
      <c r="L17" s="27">
        <v>34.2027</v>
      </c>
      <c r="M17" s="27">
        <v>34.202199999999998</v>
      </c>
      <c r="N17" s="29">
        <f t="shared" si="4"/>
        <v>5.0000000000238742E-4</v>
      </c>
      <c r="O17" s="28">
        <f t="shared" si="5"/>
        <v>34.202449999999999</v>
      </c>
      <c r="P17" s="27">
        <f t="shared" si="6"/>
        <v>5.496699999999997</v>
      </c>
      <c r="Q17" s="27">
        <f t="shared" si="7"/>
        <v>5.4778999999999982</v>
      </c>
      <c r="R17" s="27">
        <f t="shared" si="8"/>
        <v>1.8799999999998818E-2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">
      <c r="B18">
        <v>63</v>
      </c>
      <c r="C18" s="19">
        <v>146</v>
      </c>
      <c r="D18" s="39">
        <v>28.2971</v>
      </c>
      <c r="E18" s="39">
        <v>28.2974</v>
      </c>
      <c r="F18" s="29">
        <f t="shared" si="1"/>
        <v>-2.9999999999930083E-4</v>
      </c>
      <c r="G18" s="28">
        <f t="shared" si="2"/>
        <v>28.297249999999998</v>
      </c>
      <c r="H18" s="29">
        <v>28.8857</v>
      </c>
      <c r="I18" s="27">
        <v>28.885400000000001</v>
      </c>
      <c r="J18" s="27">
        <f t="shared" si="0"/>
        <v>2.9999999999930083E-4</v>
      </c>
      <c r="K18" s="28">
        <f t="shared" si="3"/>
        <v>28.885550000000002</v>
      </c>
      <c r="L18" s="27">
        <v>28.883099999999999</v>
      </c>
      <c r="M18" s="27">
        <v>28.882899999999999</v>
      </c>
      <c r="N18" s="30">
        <f t="shared" si="4"/>
        <v>1.9999999999953388E-4</v>
      </c>
      <c r="O18" s="28">
        <f t="shared" si="5"/>
        <v>28.882999999999999</v>
      </c>
      <c r="P18" s="27">
        <f t="shared" si="6"/>
        <v>0.58830000000000382</v>
      </c>
      <c r="Q18" s="27">
        <f t="shared" si="7"/>
        <v>0.58575000000000088</v>
      </c>
      <c r="R18" s="27">
        <f t="shared" si="8"/>
        <v>2.5500000000029388E-3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">
      <c r="A19" t="s">
        <v>132</v>
      </c>
      <c r="B19">
        <v>850</v>
      </c>
      <c r="C19" s="19">
        <v>147</v>
      </c>
      <c r="D19" s="39">
        <v>29.510200000000001</v>
      </c>
      <c r="E19" s="39">
        <v>29.510300000000001</v>
      </c>
      <c r="F19" s="29">
        <f t="shared" si="1"/>
        <v>-9.9999999999766942E-5</v>
      </c>
      <c r="G19" s="28">
        <f t="shared" si="2"/>
        <v>29.510249999999999</v>
      </c>
      <c r="H19" s="27">
        <v>29.529699999999998</v>
      </c>
      <c r="I19" s="27">
        <v>29.529699999999998</v>
      </c>
      <c r="J19" s="27">
        <f t="shared" si="0"/>
        <v>0</v>
      </c>
      <c r="K19" s="28">
        <f t="shared" si="3"/>
        <v>29.529699999999998</v>
      </c>
      <c r="L19" s="27">
        <v>29.528700000000001</v>
      </c>
      <c r="M19" s="27">
        <v>29.528700000000001</v>
      </c>
      <c r="N19" s="29">
        <f t="shared" si="4"/>
        <v>0</v>
      </c>
      <c r="O19" s="28">
        <f t="shared" si="5"/>
        <v>29.528700000000001</v>
      </c>
      <c r="P19" s="27">
        <f t="shared" si="6"/>
        <v>1.9449999999999079E-2</v>
      </c>
      <c r="Q19" s="27">
        <f t="shared" si="7"/>
        <v>1.845000000000141E-2</v>
      </c>
      <c r="R19" s="27">
        <f t="shared" si="8"/>
        <v>9.9999999999766942E-4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">
      <c r="B20">
        <v>90</v>
      </c>
      <c r="C20" s="19">
        <v>148</v>
      </c>
      <c r="D20" s="39">
        <v>28.8703</v>
      </c>
      <c r="E20" s="39">
        <v>28.8705</v>
      </c>
      <c r="F20" s="29">
        <f t="shared" si="1"/>
        <v>-1.9999999999953388E-4</v>
      </c>
      <c r="G20" s="28">
        <f t="shared" si="2"/>
        <v>28.8704</v>
      </c>
      <c r="H20" s="29">
        <v>34.6404</v>
      </c>
      <c r="I20" s="27">
        <v>34.640900000000002</v>
      </c>
      <c r="J20" s="27">
        <f t="shared" si="0"/>
        <v>-5.0000000000238742E-4</v>
      </c>
      <c r="K20" s="28">
        <f t="shared" si="3"/>
        <v>34.640650000000001</v>
      </c>
      <c r="L20" s="27">
        <v>34.618600000000001</v>
      </c>
      <c r="M20" s="27">
        <v>34.618499999999997</v>
      </c>
      <c r="N20" s="29">
        <f t="shared" si="4"/>
        <v>1.0000000000331966E-4</v>
      </c>
      <c r="O20" s="28">
        <f t="shared" si="5"/>
        <v>34.618549999999999</v>
      </c>
      <c r="P20" s="27">
        <f t="shared" si="6"/>
        <v>5.7702500000000008</v>
      </c>
      <c r="Q20" s="27">
        <f t="shared" si="7"/>
        <v>5.748149999999999</v>
      </c>
      <c r="R20" s="27">
        <f t="shared" si="8"/>
        <v>2.2100000000001785E-2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">
      <c r="B21">
        <v>63</v>
      </c>
      <c r="C21" s="19">
        <v>149</v>
      </c>
      <c r="D21" s="39">
        <v>28.174199999999999</v>
      </c>
      <c r="E21" s="39">
        <v>28.174199999999999</v>
      </c>
      <c r="F21" s="29">
        <f t="shared" si="1"/>
        <v>0</v>
      </c>
      <c r="G21" s="28">
        <f t="shared" si="2"/>
        <v>28.174199999999999</v>
      </c>
      <c r="H21" s="29">
        <v>28.7302</v>
      </c>
      <c r="I21" s="27">
        <v>28.7302</v>
      </c>
      <c r="J21" s="27">
        <f t="shared" si="0"/>
        <v>0</v>
      </c>
      <c r="K21" s="28">
        <f t="shared" si="3"/>
        <v>28.7302</v>
      </c>
      <c r="L21" s="27">
        <v>28.726900000000001</v>
      </c>
      <c r="M21" s="27">
        <v>28.726800000000001</v>
      </c>
      <c r="N21" s="29">
        <f t="shared" si="4"/>
        <v>9.9999999999766942E-5</v>
      </c>
      <c r="O21" s="28">
        <f t="shared" si="5"/>
        <v>28.726849999999999</v>
      </c>
      <c r="P21" s="27">
        <f t="shared" si="6"/>
        <v>0.55600000000000094</v>
      </c>
      <c r="Q21" s="27">
        <f t="shared" si="7"/>
        <v>0.55264999999999986</v>
      </c>
      <c r="R21" s="27">
        <f t="shared" si="8"/>
        <v>3.3500000000010743E-3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">
      <c r="A22" t="s">
        <v>133</v>
      </c>
      <c r="B22">
        <v>850</v>
      </c>
      <c r="C22" s="19">
        <v>150</v>
      </c>
      <c r="D22" s="39">
        <v>28.700700000000001</v>
      </c>
      <c r="E22" s="39">
        <v>28.700500000000002</v>
      </c>
      <c r="F22" s="29">
        <f t="shared" si="1"/>
        <v>1.9999999999953388E-4</v>
      </c>
      <c r="G22" s="28">
        <f t="shared" si="2"/>
        <v>28.700600000000001</v>
      </c>
      <c r="H22" s="27">
        <v>28.709199999999999</v>
      </c>
      <c r="I22" s="27">
        <v>28.709399999999999</v>
      </c>
      <c r="J22" s="27">
        <f t="shared" si="0"/>
        <v>-1.9999999999953388E-4</v>
      </c>
      <c r="K22" s="28">
        <f t="shared" si="3"/>
        <v>28.709299999999999</v>
      </c>
      <c r="L22" s="27">
        <v>28.708400000000001</v>
      </c>
      <c r="M22" s="27">
        <v>28.708100000000002</v>
      </c>
      <c r="N22" s="29">
        <f t="shared" si="4"/>
        <v>2.9999999999930083E-4</v>
      </c>
      <c r="O22" s="28">
        <f t="shared" si="5"/>
        <v>28.70825</v>
      </c>
      <c r="P22" s="27">
        <f t="shared" si="6"/>
        <v>8.6999999999974875E-3</v>
      </c>
      <c r="Q22" s="27">
        <f t="shared" si="7"/>
        <v>7.6499999999981583E-3</v>
      </c>
      <c r="R22" s="67">
        <f t="shared" si="8"/>
        <v>1.0499999999993292E-3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">
      <c r="B23">
        <v>90</v>
      </c>
      <c r="C23" s="19">
        <v>151</v>
      </c>
      <c r="D23" s="39">
        <v>28.3062</v>
      </c>
      <c r="E23" s="39">
        <v>28.305900000000001</v>
      </c>
      <c r="F23" s="29">
        <f t="shared" si="1"/>
        <v>2.9999999999930083E-4</v>
      </c>
      <c r="G23" s="28">
        <f t="shared" si="2"/>
        <v>28.306049999999999</v>
      </c>
      <c r="H23" s="27">
        <v>34.139299999999999</v>
      </c>
      <c r="I23" s="27">
        <v>34.139000000000003</v>
      </c>
      <c r="J23" s="58">
        <f t="shared" si="0"/>
        <v>2.9999999999574811E-4</v>
      </c>
      <c r="K23" s="28">
        <f t="shared" si="3"/>
        <v>34.139150000000001</v>
      </c>
      <c r="L23" s="27">
        <v>34.122199999999999</v>
      </c>
      <c r="M23" s="27">
        <v>34.121699999999997</v>
      </c>
      <c r="N23" s="29">
        <f t="shared" si="4"/>
        <v>5.0000000000238742E-4</v>
      </c>
      <c r="O23" s="28">
        <f t="shared" si="5"/>
        <v>34.121949999999998</v>
      </c>
      <c r="P23" s="27">
        <f t="shared" si="6"/>
        <v>5.8331000000000017</v>
      </c>
      <c r="Q23" s="27">
        <f t="shared" si="7"/>
        <v>5.8158999999999992</v>
      </c>
      <c r="R23" s="27">
        <f t="shared" si="8"/>
        <v>1.7200000000002547E-2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">
      <c r="B24">
        <v>63</v>
      </c>
      <c r="C24" s="19">
        <v>152</v>
      </c>
      <c r="D24" s="39">
        <v>28.3979</v>
      </c>
      <c r="E24" s="39">
        <v>28.3979</v>
      </c>
      <c r="F24" s="29">
        <f t="shared" si="1"/>
        <v>0</v>
      </c>
      <c r="G24" s="28">
        <f t="shared" si="2"/>
        <v>28.3979</v>
      </c>
      <c r="H24" s="27">
        <v>28.980599999999999</v>
      </c>
      <c r="I24" s="27">
        <v>28.9802</v>
      </c>
      <c r="J24" s="27">
        <f t="shared" si="0"/>
        <v>3.9999999999906777E-4</v>
      </c>
      <c r="K24" s="28">
        <f t="shared" si="3"/>
        <v>28.980399999999999</v>
      </c>
      <c r="L24" s="27">
        <v>28.978100000000001</v>
      </c>
      <c r="M24" s="27">
        <v>28.977799999999998</v>
      </c>
      <c r="N24" s="30">
        <f t="shared" si="4"/>
        <v>3.0000000000285354E-4</v>
      </c>
      <c r="O24" s="28">
        <f t="shared" si="5"/>
        <v>28.97795</v>
      </c>
      <c r="P24" s="27">
        <f t="shared" si="6"/>
        <v>0.58249999999999957</v>
      </c>
      <c r="Q24" s="27">
        <f t="shared" si="7"/>
        <v>0.58004999999999995</v>
      </c>
      <c r="R24" s="27">
        <f t="shared" si="8"/>
        <v>2.4499999999996191E-3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">
      <c r="A25">
        <v>6849</v>
      </c>
      <c r="B25">
        <v>850</v>
      </c>
      <c r="C25" s="19">
        <v>153</v>
      </c>
      <c r="D25" s="39">
        <v>28.8398</v>
      </c>
      <c r="E25" s="39">
        <v>28.839500000000001</v>
      </c>
      <c r="F25" s="29">
        <f t="shared" si="1"/>
        <v>2.9999999999930083E-4</v>
      </c>
      <c r="G25" s="28">
        <f t="shared" si="2"/>
        <v>28.839649999999999</v>
      </c>
      <c r="H25" s="27">
        <v>28.842300000000002</v>
      </c>
      <c r="I25" s="27">
        <v>28.842199999999998</v>
      </c>
      <c r="J25" s="27">
        <f t="shared" si="0"/>
        <v>1.0000000000331966E-4</v>
      </c>
      <c r="K25" s="28">
        <f t="shared" si="3"/>
        <v>28.84225</v>
      </c>
      <c r="L25" s="27">
        <v>28.8414</v>
      </c>
      <c r="M25" s="27">
        <v>28.840900000000001</v>
      </c>
      <c r="N25" s="29">
        <f t="shared" si="4"/>
        <v>4.9999999999883471E-4</v>
      </c>
      <c r="O25" s="28">
        <f t="shared" si="5"/>
        <v>28.841149999999999</v>
      </c>
      <c r="P25" s="27">
        <f t="shared" si="6"/>
        <v>2.6000000000010459E-3</v>
      </c>
      <c r="Q25" s="27">
        <f t="shared" si="7"/>
        <v>1.5000000000000568E-3</v>
      </c>
      <c r="R25" s="27">
        <f t="shared" si="8"/>
        <v>1.1000000000009891E-3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">
      <c r="B26">
        <v>90</v>
      </c>
      <c r="C26" s="19">
        <v>154</v>
      </c>
      <c r="D26" s="39">
        <v>28.771100000000001</v>
      </c>
      <c r="E26" s="39">
        <v>28.771100000000001</v>
      </c>
      <c r="F26" s="29">
        <f t="shared" si="1"/>
        <v>0</v>
      </c>
      <c r="G26" s="28">
        <f t="shared" si="2"/>
        <v>28.771100000000001</v>
      </c>
      <c r="H26" s="27">
        <v>28.779499999999999</v>
      </c>
      <c r="I26" s="27">
        <v>28.779900000000001</v>
      </c>
      <c r="J26" s="58">
        <f t="shared" si="0"/>
        <v>-4.0000000000262048E-4</v>
      </c>
      <c r="K26" s="28">
        <f t="shared" si="3"/>
        <v>28.779699999999998</v>
      </c>
      <c r="L26" s="27">
        <v>28.778300000000002</v>
      </c>
      <c r="M26" s="27">
        <v>28.777999999999999</v>
      </c>
      <c r="N26" s="29">
        <f t="shared" si="4"/>
        <v>3.0000000000285354E-4</v>
      </c>
      <c r="O26" s="28">
        <f t="shared" si="5"/>
        <v>28.77815</v>
      </c>
      <c r="P26" s="27">
        <f t="shared" si="6"/>
        <v>8.5999999999977206E-3</v>
      </c>
      <c r="Q26" s="27">
        <f t="shared" si="7"/>
        <v>7.0499999999995566E-3</v>
      </c>
      <c r="R26" s="27">
        <f t="shared" si="8"/>
        <v>1.549999999998164E-3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">
      <c r="B27">
        <v>63</v>
      </c>
      <c r="C27" s="19">
        <v>155</v>
      </c>
      <c r="D27" s="39">
        <v>28.809200000000001</v>
      </c>
      <c r="E27" s="39">
        <v>28.809100000000001</v>
      </c>
      <c r="F27" s="29">
        <f t="shared" si="1"/>
        <v>9.9999999999766942E-5</v>
      </c>
      <c r="G27" s="28">
        <f t="shared" si="2"/>
        <v>28.809150000000002</v>
      </c>
      <c r="H27" s="27">
        <v>28.823</v>
      </c>
      <c r="I27" s="27">
        <v>28.8233</v>
      </c>
      <c r="J27" s="58">
        <f t="shared" si="0"/>
        <v>-2.9999999999930083E-4</v>
      </c>
      <c r="K27" s="28">
        <f t="shared" si="3"/>
        <v>28.823149999999998</v>
      </c>
      <c r="L27" s="27">
        <v>28.8217</v>
      </c>
      <c r="M27" s="27">
        <v>28.8216</v>
      </c>
      <c r="N27" s="29">
        <f t="shared" ref="N27:N33" si="9">L27-M27</f>
        <v>9.9999999999766942E-5</v>
      </c>
      <c r="O27" s="28">
        <f t="shared" ref="O27:O33" si="10">(L27+M27)/2</f>
        <v>28.821649999999998</v>
      </c>
      <c r="P27" s="27">
        <f t="shared" si="6"/>
        <v>1.3999999999995794E-2</v>
      </c>
      <c r="Q27" s="27">
        <f t="shared" si="7"/>
        <v>1.2499999999995737E-2</v>
      </c>
      <c r="R27" s="27">
        <f t="shared" si="8"/>
        <v>1.5000000000000568E-3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">
      <c r="A28">
        <v>6850</v>
      </c>
      <c r="B28">
        <v>850</v>
      </c>
      <c r="C28" s="19">
        <v>156</v>
      </c>
      <c r="D28" s="39">
        <v>29.288599999999999</v>
      </c>
      <c r="E28" s="39">
        <v>29.288799999999998</v>
      </c>
      <c r="F28" s="27">
        <f t="shared" si="1"/>
        <v>-1.9999999999953388E-4</v>
      </c>
      <c r="G28" s="28">
        <f t="shared" si="2"/>
        <v>29.288699999999999</v>
      </c>
      <c r="H28" s="27">
        <v>29.296800000000001</v>
      </c>
      <c r="I28" s="27">
        <v>29.296800000000001</v>
      </c>
      <c r="J28" s="58">
        <f t="shared" ref="J28:J31" si="11">H28-I28</f>
        <v>0</v>
      </c>
      <c r="K28" s="28">
        <f t="shared" si="3"/>
        <v>29.296800000000001</v>
      </c>
      <c r="L28" s="27">
        <v>29.2957</v>
      </c>
      <c r="M28" s="27">
        <v>29.295300000000001</v>
      </c>
      <c r="N28" s="30">
        <f t="shared" si="9"/>
        <v>3.9999999999906777E-4</v>
      </c>
      <c r="O28" s="28">
        <f t="shared" si="10"/>
        <v>29.295500000000001</v>
      </c>
      <c r="P28" s="27">
        <f t="shared" si="6"/>
        <v>8.1000000000024386E-3</v>
      </c>
      <c r="Q28" s="27">
        <f t="shared" si="7"/>
        <v>6.8000000000019156E-3</v>
      </c>
      <c r="R28" s="27">
        <f t="shared" si="8"/>
        <v>1.300000000000523E-3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">
      <c r="D29"/>
      <c r="E29" s="29"/>
      <c r="F29" s="27">
        <f>D29-E29</f>
        <v>0</v>
      </c>
      <c r="G29" s="28">
        <f>(D29+E29)/2</f>
        <v>0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">
      <c r="B30">
        <v>63</v>
      </c>
      <c r="C30" s="19">
        <v>157</v>
      </c>
      <c r="D30" s="39">
        <v>28.532299999999999</v>
      </c>
      <c r="E30" s="39">
        <v>28.5321</v>
      </c>
      <c r="F30" s="27">
        <f>D30-E30</f>
        <v>1.9999999999953388E-4</v>
      </c>
      <c r="G30" s="28">
        <f>(D30+E30)/2</f>
        <v>28.5322</v>
      </c>
      <c r="H30" s="27">
        <v>28.564499999999999</v>
      </c>
      <c r="I30" s="27">
        <v>28.564900000000002</v>
      </c>
      <c r="J30" s="27">
        <f>H30-I30</f>
        <v>-4.0000000000262048E-4</v>
      </c>
      <c r="K30" s="28">
        <f>(H30+I30)/2</f>
        <v>28.564700000000002</v>
      </c>
      <c r="L30" s="27">
        <v>28.563199999999998</v>
      </c>
      <c r="M30" s="27">
        <v>28.5627</v>
      </c>
      <c r="N30" s="29">
        <f>L30-M30</f>
        <v>4.9999999999883471E-4</v>
      </c>
      <c r="O30" s="28">
        <f>(L30+M30)/2</f>
        <v>28.562950000000001</v>
      </c>
      <c r="P30" s="27">
        <f t="shared" ref="P30" si="12">K30-G30</f>
        <v>3.2500000000002416E-2</v>
      </c>
      <c r="Q30" s="27">
        <f t="shared" ref="Q30" si="13">O30-G30</f>
        <v>3.0750000000001165E-2</v>
      </c>
      <c r="R30" s="27">
        <f t="shared" ref="R30" si="14">P30-Q30</f>
        <v>1.7500000000012506E-3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">
      <c r="A31" s="64">
        <v>6857</v>
      </c>
      <c r="B31" s="64">
        <v>850</v>
      </c>
      <c r="C31" s="19">
        <v>158</v>
      </c>
      <c r="D31" s="39">
        <v>28.616700000000002</v>
      </c>
      <c r="E31" s="39">
        <v>28.616700000000002</v>
      </c>
      <c r="F31" s="27">
        <f>D31-E31</f>
        <v>0</v>
      </c>
      <c r="G31" s="28">
        <f>(D31+E31)/2</f>
        <v>28.616700000000002</v>
      </c>
      <c r="H31" s="27">
        <v>28.6191</v>
      </c>
      <c r="I31" s="27">
        <v>28.6187</v>
      </c>
      <c r="J31" s="58">
        <f t="shared" si="11"/>
        <v>3.9999999999906777E-4</v>
      </c>
      <c r="K31" s="28">
        <f t="shared" ref="K31:K33" si="15">(H31+I31)/2</f>
        <v>28.6189</v>
      </c>
      <c r="L31" s="27">
        <v>28.618500000000001</v>
      </c>
      <c r="M31" s="27">
        <v>28.618099999999998</v>
      </c>
      <c r="N31" s="29">
        <f t="shared" si="9"/>
        <v>4.0000000000262048E-4</v>
      </c>
      <c r="O31" s="28">
        <f t="shared" si="10"/>
        <v>28.618299999999998</v>
      </c>
      <c r="P31" s="27">
        <f>K31-G31</f>
        <v>2.1999999999984254E-3</v>
      </c>
      <c r="Q31" s="27">
        <f>O31-G31</f>
        <v>1.5999999999962711E-3</v>
      </c>
      <c r="R31" s="27">
        <f>P31-Q31</f>
        <v>6.0000000000215437E-4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">
      <c r="A32" s="64"/>
      <c r="B32" s="64">
        <v>90</v>
      </c>
      <c r="C32" s="19">
        <v>159</v>
      </c>
      <c r="D32" s="39">
        <v>31.221499999999999</v>
      </c>
      <c r="E32" s="39">
        <v>31.2212</v>
      </c>
      <c r="F32" s="27">
        <f>D32-E32</f>
        <v>2.9999999999930083E-4</v>
      </c>
      <c r="G32" s="28">
        <f>(D32+E32)/2</f>
        <v>31.221350000000001</v>
      </c>
      <c r="H32" s="27">
        <v>31.258500000000002</v>
      </c>
      <c r="I32" s="27">
        <v>31.258299999999998</v>
      </c>
      <c r="J32" s="58">
        <f t="shared" ref="J32:J33" si="16">H32-I32</f>
        <v>2.000000000030866E-4</v>
      </c>
      <c r="K32" s="28">
        <f t="shared" si="15"/>
        <v>31.258400000000002</v>
      </c>
      <c r="L32" s="27">
        <v>31.257400000000001</v>
      </c>
      <c r="M32" s="27">
        <v>31.257200000000001</v>
      </c>
      <c r="N32" s="30">
        <f t="shared" si="9"/>
        <v>1.9999999999953388E-4</v>
      </c>
      <c r="O32" s="28">
        <f t="shared" si="10"/>
        <v>31.257300000000001</v>
      </c>
      <c r="P32" s="27">
        <f>K32-G32</f>
        <v>3.7050000000000693E-2</v>
      </c>
      <c r="Q32" s="27">
        <f>O32-G32</f>
        <v>3.5949999999999704E-2</v>
      </c>
      <c r="R32" s="27">
        <f>P32-Q32</f>
        <v>1.1000000000009891E-3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">
      <c r="A33" s="64"/>
      <c r="B33" s="64">
        <v>63</v>
      </c>
      <c r="C33" s="19">
        <v>160</v>
      </c>
      <c r="D33" s="39">
        <v>29.032499999999999</v>
      </c>
      <c r="E33" s="39">
        <v>29.032499999999999</v>
      </c>
      <c r="F33" s="27">
        <f>D33-E33</f>
        <v>0</v>
      </c>
      <c r="G33" s="28">
        <f>(D33+E33)/2</f>
        <v>29.032499999999999</v>
      </c>
      <c r="H33" s="27">
        <v>29.043399999999998</v>
      </c>
      <c r="I33" s="27">
        <v>29.043500000000002</v>
      </c>
      <c r="J33" s="27">
        <f t="shared" si="16"/>
        <v>-1.0000000000331966E-4</v>
      </c>
      <c r="K33" s="28">
        <f t="shared" si="15"/>
        <v>29.04345</v>
      </c>
      <c r="L33" s="27">
        <v>29.042400000000001</v>
      </c>
      <c r="M33" s="27">
        <v>29.042300000000001</v>
      </c>
      <c r="N33" s="29">
        <f t="shared" si="9"/>
        <v>9.9999999999766942E-5</v>
      </c>
      <c r="O33" s="28">
        <f t="shared" si="10"/>
        <v>29.042349999999999</v>
      </c>
      <c r="P33" s="27">
        <f>K33-G33</f>
        <v>1.0950000000001125E-2</v>
      </c>
      <c r="Q33" s="27">
        <f>O33-G33</f>
        <v>9.8500000000001364E-3</v>
      </c>
      <c r="R33" s="27">
        <f>P33-Q33</f>
        <v>1.1000000000009891E-3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Q27" sqref="Q27"/>
    </sheetView>
  </sheetViews>
  <sheetFormatPr baseColWidth="10" defaultColWidth="8.83203125" defaultRowHeight="15" x14ac:dyDescent="0.2"/>
  <cols>
    <col min="1" max="1" width="11.83203125" bestFit="1" customWidth="1"/>
    <col min="2" max="2" width="12.83203125" bestFit="1" customWidth="1"/>
    <col min="3" max="3" width="10.6640625" style="19" customWidth="1"/>
    <col min="4" max="4" width="10.33203125" customWidth="1"/>
    <col min="5" max="5" width="10.1640625" customWidth="1"/>
    <col min="6" max="6" width="8.1640625" style="27" customWidth="1"/>
    <col min="7" max="7" width="9.33203125" style="28" customWidth="1"/>
    <col min="8" max="8" width="11" customWidth="1"/>
    <col min="9" max="9" width="10.33203125" customWidth="1"/>
    <col min="10" max="10" width="8.5" style="27" customWidth="1"/>
    <col min="11" max="11" width="10.1640625" style="28" customWidth="1"/>
    <col min="12" max="12" width="11.1640625" customWidth="1"/>
    <col min="13" max="13" width="11.5" customWidth="1"/>
    <col min="14" max="14" width="9.33203125" style="27" customWidth="1"/>
    <col min="15" max="15" width="9" style="28" customWidth="1"/>
    <col min="16" max="16" width="17.83203125" customWidth="1"/>
    <col min="17" max="17" width="19.33203125" customWidth="1"/>
    <col min="18" max="18" width="26" customWidth="1"/>
  </cols>
  <sheetData>
    <row r="1" spans="1:18" x14ac:dyDescent="0.2">
      <c r="A1" s="20"/>
      <c r="B1" s="71" t="s">
        <v>88</v>
      </c>
      <c r="C1" s="20"/>
      <c r="D1" s="96" t="s">
        <v>80</v>
      </c>
      <c r="E1" s="94"/>
      <c r="F1" s="94"/>
      <c r="G1" s="95"/>
      <c r="H1" s="96" t="s">
        <v>81</v>
      </c>
      <c r="I1" s="94"/>
      <c r="J1" s="94"/>
      <c r="K1" s="95"/>
      <c r="L1" s="93" t="s">
        <v>82</v>
      </c>
      <c r="M1" s="94"/>
      <c r="N1" s="94"/>
      <c r="O1" s="95"/>
      <c r="P1" t="s">
        <v>85</v>
      </c>
      <c r="Q1" t="s">
        <v>86</v>
      </c>
      <c r="R1" t="s">
        <v>87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5" t="s">
        <v>14</v>
      </c>
      <c r="G2" s="66" t="s">
        <v>11</v>
      </c>
      <c r="H2" s="21" t="s">
        <v>19</v>
      </c>
      <c r="I2" s="21" t="s">
        <v>20</v>
      </c>
      <c r="J2" s="72" t="s">
        <v>18</v>
      </c>
      <c r="K2" s="66" t="s">
        <v>21</v>
      </c>
      <c r="L2" s="21" t="s">
        <v>19</v>
      </c>
      <c r="M2" s="21" t="s">
        <v>22</v>
      </c>
      <c r="N2" s="72" t="s">
        <v>18</v>
      </c>
      <c r="O2" s="66" t="s">
        <v>11</v>
      </c>
      <c r="P2" s="23" t="s">
        <v>99</v>
      </c>
      <c r="Q2" s="31" t="s">
        <v>100</v>
      </c>
      <c r="R2" s="33" t="s">
        <v>101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">
      <c r="A4" t="s">
        <v>127</v>
      </c>
      <c r="B4">
        <v>850</v>
      </c>
      <c r="C4" s="19">
        <v>111</v>
      </c>
      <c r="D4" s="54">
        <v>29.0275</v>
      </c>
      <c r="E4" s="84">
        <v>29.027100000000001</v>
      </c>
      <c r="F4" s="27">
        <f>D4-E4</f>
        <v>3.9999999999906777E-4</v>
      </c>
      <c r="G4" s="28">
        <f>(D4+E4)/2</f>
        <v>29.0273</v>
      </c>
      <c r="H4" s="25">
        <v>29.0502</v>
      </c>
      <c r="I4" s="25">
        <v>29.049900000000001</v>
      </c>
      <c r="J4" s="58">
        <f>H4-I4</f>
        <v>2.9999999999930083E-4</v>
      </c>
      <c r="K4" s="28">
        <f>(H4+I4)/2</f>
        <v>29.050049999999999</v>
      </c>
      <c r="L4" s="27">
        <v>29.048999999999999</v>
      </c>
      <c r="M4" s="30">
        <v>29.048999999999999</v>
      </c>
      <c r="N4" s="58">
        <f>L4-M4</f>
        <v>0</v>
      </c>
      <c r="O4" s="28">
        <f>(L4+M4)/2</f>
        <v>29.048999999999999</v>
      </c>
      <c r="P4" s="57">
        <f>K4-G4</f>
        <v>2.2749999999998494E-2</v>
      </c>
      <c r="Q4" s="57">
        <f>O4-G4</f>
        <v>2.1699999999999164E-2</v>
      </c>
      <c r="R4" s="57">
        <f>P4-Q4</f>
        <v>1.0499999999993292E-3</v>
      </c>
    </row>
    <row r="5" spans="1:18" x14ac:dyDescent="0.2">
      <c r="B5">
        <v>90</v>
      </c>
      <c r="C5" s="19">
        <v>112</v>
      </c>
      <c r="D5" s="54">
        <v>28.145099999999999</v>
      </c>
      <c r="E5" s="84">
        <v>28.145399999999999</v>
      </c>
      <c r="F5" s="27">
        <f t="shared" ref="F5:F24" si="0">D5-E5</f>
        <v>-2.9999999999930083E-4</v>
      </c>
      <c r="G5" s="28">
        <f t="shared" ref="G5:G24" si="1">(D5+E5)/2</f>
        <v>28.145249999999997</v>
      </c>
      <c r="H5" s="25">
        <v>32.627400000000002</v>
      </c>
      <c r="I5" s="25">
        <v>32.626899999999999</v>
      </c>
      <c r="J5" s="58">
        <f t="shared" ref="J5:J24" si="2">H5-I5</f>
        <v>5.0000000000238742E-4</v>
      </c>
      <c r="K5" s="28">
        <f t="shared" ref="K5:K24" si="3">(H5+I5)/2</f>
        <v>32.62715</v>
      </c>
      <c r="L5" s="27">
        <v>32.602800000000002</v>
      </c>
      <c r="M5" s="30">
        <v>32.6023</v>
      </c>
      <c r="N5" s="58">
        <f t="shared" ref="N5:N24" si="4">L5-M5</f>
        <v>5.0000000000238742E-4</v>
      </c>
      <c r="O5" s="28">
        <f t="shared" ref="O5:O24" si="5">(L5+M5)/2</f>
        <v>32.602550000000001</v>
      </c>
      <c r="P5" s="57">
        <f t="shared" ref="P5:P24" si="6">K5-G5</f>
        <v>4.4819000000000031</v>
      </c>
      <c r="Q5" s="57">
        <f t="shared" ref="Q5:Q24" si="7">O5-G5</f>
        <v>4.4573000000000036</v>
      </c>
      <c r="R5" s="57">
        <f t="shared" ref="R5:R24" si="8">P5-Q5</f>
        <v>2.4599999999999511E-2</v>
      </c>
    </row>
    <row r="6" spans="1:18" x14ac:dyDescent="0.2">
      <c r="B6">
        <v>63</v>
      </c>
      <c r="C6" s="19">
        <v>113</v>
      </c>
      <c r="D6" s="54">
        <v>28.972999999999999</v>
      </c>
      <c r="E6" s="84">
        <v>28.973299999999998</v>
      </c>
      <c r="F6" s="27">
        <f t="shared" si="0"/>
        <v>-2.9999999999930083E-4</v>
      </c>
      <c r="G6" s="28">
        <f t="shared" si="1"/>
        <v>28.973149999999997</v>
      </c>
      <c r="H6" s="25">
        <v>29.445799999999998</v>
      </c>
      <c r="I6" s="25">
        <v>29.445799999999998</v>
      </c>
      <c r="J6" s="27">
        <f t="shared" si="2"/>
        <v>0</v>
      </c>
      <c r="K6" s="28">
        <f t="shared" si="3"/>
        <v>29.445799999999998</v>
      </c>
      <c r="L6" s="27">
        <v>29.440200000000001</v>
      </c>
      <c r="M6" s="30">
        <v>29.44</v>
      </c>
      <c r="N6" s="58">
        <f t="shared" si="4"/>
        <v>1.9999999999953388E-4</v>
      </c>
      <c r="O6" s="28">
        <f t="shared" si="5"/>
        <v>29.440100000000001</v>
      </c>
      <c r="P6" s="57">
        <f t="shared" si="6"/>
        <v>0.47265000000000157</v>
      </c>
      <c r="Q6" s="57">
        <f t="shared" si="7"/>
        <v>0.4669500000000042</v>
      </c>
      <c r="R6" s="57">
        <f t="shared" si="8"/>
        <v>5.6999999999973738E-3</v>
      </c>
    </row>
    <row r="7" spans="1:18" x14ac:dyDescent="0.2">
      <c r="A7" t="s">
        <v>126</v>
      </c>
      <c r="B7">
        <v>850</v>
      </c>
      <c r="C7" s="19">
        <v>114</v>
      </c>
      <c r="D7" s="54">
        <v>30.870999999999999</v>
      </c>
      <c r="E7" s="84">
        <v>30.8706</v>
      </c>
      <c r="F7" s="27">
        <f t="shared" si="0"/>
        <v>3.9999999999906777E-4</v>
      </c>
      <c r="G7" s="28">
        <f t="shared" si="1"/>
        <v>30.870799999999999</v>
      </c>
      <c r="H7" s="25">
        <v>31.0259</v>
      </c>
      <c r="I7" s="25">
        <v>31.0261</v>
      </c>
      <c r="J7" s="58">
        <f t="shared" si="2"/>
        <v>-1.9999999999953388E-4</v>
      </c>
      <c r="K7" s="28">
        <f t="shared" si="3"/>
        <v>31.026</v>
      </c>
      <c r="L7" s="27">
        <v>31.0229</v>
      </c>
      <c r="M7" s="30">
        <v>31.0228</v>
      </c>
      <c r="N7" s="58">
        <f t="shared" si="4"/>
        <v>9.9999999999766942E-5</v>
      </c>
      <c r="O7" s="28">
        <f t="shared" si="5"/>
        <v>31.022849999999998</v>
      </c>
      <c r="P7" s="57">
        <f t="shared" si="6"/>
        <v>0.15520000000000067</v>
      </c>
      <c r="Q7" s="57">
        <f t="shared" si="7"/>
        <v>0.15204999999999913</v>
      </c>
      <c r="R7" s="57">
        <f t="shared" si="8"/>
        <v>3.1500000000015405E-3</v>
      </c>
    </row>
    <row r="8" spans="1:18" x14ac:dyDescent="0.2">
      <c r="B8">
        <v>90</v>
      </c>
      <c r="C8" s="19">
        <v>115</v>
      </c>
      <c r="D8" s="54">
        <v>28.9877</v>
      </c>
      <c r="E8" s="84">
        <v>28.9877</v>
      </c>
      <c r="F8" s="27">
        <f t="shared" si="0"/>
        <v>0</v>
      </c>
      <c r="G8" s="28">
        <f t="shared" si="1"/>
        <v>28.9877</v>
      </c>
      <c r="H8" s="25">
        <v>33.853299999999997</v>
      </c>
      <c r="I8" s="25">
        <v>33.852800000000002</v>
      </c>
      <c r="J8" s="58">
        <f t="shared" si="2"/>
        <v>4.99999999995282E-4</v>
      </c>
      <c r="K8" s="28">
        <f t="shared" si="3"/>
        <v>33.853049999999996</v>
      </c>
      <c r="L8" s="27">
        <v>33.826000000000001</v>
      </c>
      <c r="M8" s="30">
        <v>33.825800000000001</v>
      </c>
      <c r="N8" s="58">
        <f t="shared" si="4"/>
        <v>1.9999999999953388E-4</v>
      </c>
      <c r="O8" s="28">
        <f t="shared" si="5"/>
        <v>33.825900000000004</v>
      </c>
      <c r="P8" s="57">
        <f t="shared" si="6"/>
        <v>4.8653499999999958</v>
      </c>
      <c r="Q8" s="57">
        <f t="shared" si="7"/>
        <v>4.8382000000000041</v>
      </c>
      <c r="R8" s="57">
        <f t="shared" si="8"/>
        <v>2.7149999999991792E-2</v>
      </c>
    </row>
    <row r="9" spans="1:18" x14ac:dyDescent="0.2">
      <c r="B9">
        <v>63</v>
      </c>
      <c r="C9" s="19">
        <v>116</v>
      </c>
      <c r="D9" s="54">
        <v>28.889600000000002</v>
      </c>
      <c r="E9" s="84">
        <v>28.889600000000002</v>
      </c>
      <c r="F9" s="27">
        <f t="shared" si="0"/>
        <v>0</v>
      </c>
      <c r="G9" s="28">
        <f t="shared" si="1"/>
        <v>28.889600000000002</v>
      </c>
      <c r="H9" s="25">
        <v>29.460799999999999</v>
      </c>
      <c r="I9" s="25">
        <v>29.4603</v>
      </c>
      <c r="J9" s="58">
        <f t="shared" si="2"/>
        <v>4.9999999999883471E-4</v>
      </c>
      <c r="K9" s="28">
        <f t="shared" si="3"/>
        <v>29.460549999999998</v>
      </c>
      <c r="L9" s="27">
        <v>29.4543</v>
      </c>
      <c r="M9" s="30">
        <v>29.453800000000001</v>
      </c>
      <c r="N9" s="58">
        <f t="shared" si="4"/>
        <v>4.9999999999883471E-4</v>
      </c>
      <c r="O9" s="28">
        <f t="shared" si="5"/>
        <v>29.454050000000002</v>
      </c>
      <c r="P9" s="57">
        <f t="shared" si="6"/>
        <v>0.57094999999999629</v>
      </c>
      <c r="Q9" s="57">
        <f t="shared" si="7"/>
        <v>0.56445000000000078</v>
      </c>
      <c r="R9" s="57">
        <f t="shared" si="8"/>
        <v>6.4999999999955094E-3</v>
      </c>
    </row>
    <row r="10" spans="1:18" x14ac:dyDescent="0.2">
      <c r="A10" t="s">
        <v>125</v>
      </c>
      <c r="B10">
        <v>850</v>
      </c>
      <c r="C10" s="19">
        <v>117</v>
      </c>
      <c r="D10" s="54">
        <v>30.837900000000001</v>
      </c>
      <c r="E10" s="84">
        <v>30.838100000000001</v>
      </c>
      <c r="F10" s="27">
        <f t="shared" si="0"/>
        <v>-1.9999999999953388E-4</v>
      </c>
      <c r="G10" s="28">
        <f t="shared" si="1"/>
        <v>30.838000000000001</v>
      </c>
      <c r="H10" s="25">
        <v>30.865100000000002</v>
      </c>
      <c r="I10" s="25">
        <v>30.864599999999999</v>
      </c>
      <c r="J10" s="27">
        <f t="shared" si="2"/>
        <v>5.0000000000238742E-4</v>
      </c>
      <c r="K10" s="28">
        <f t="shared" si="3"/>
        <v>30.864850000000001</v>
      </c>
      <c r="L10" s="27">
        <v>30.8627</v>
      </c>
      <c r="M10" s="30">
        <v>30.8627</v>
      </c>
      <c r="N10" s="58">
        <f t="shared" si="4"/>
        <v>0</v>
      </c>
      <c r="O10" s="28">
        <f t="shared" si="5"/>
        <v>30.8627</v>
      </c>
      <c r="P10" s="57">
        <f t="shared" si="6"/>
        <v>2.6849999999999596E-2</v>
      </c>
      <c r="Q10" s="57">
        <f t="shared" si="7"/>
        <v>2.4699999999999278E-2</v>
      </c>
      <c r="R10" s="57">
        <f t="shared" si="8"/>
        <v>2.1500000000003183E-3</v>
      </c>
    </row>
    <row r="11" spans="1:18" x14ac:dyDescent="0.2">
      <c r="B11">
        <v>90</v>
      </c>
      <c r="C11" s="19">
        <v>118</v>
      </c>
      <c r="D11" s="54">
        <v>29.220400000000001</v>
      </c>
      <c r="E11" s="84">
        <v>29.220800000000001</v>
      </c>
      <c r="F11" s="27">
        <f t="shared" si="0"/>
        <v>-3.9999999999906777E-4</v>
      </c>
      <c r="G11" s="28">
        <f t="shared" si="1"/>
        <v>29.220600000000001</v>
      </c>
      <c r="H11" s="25">
        <v>34.590899999999998</v>
      </c>
      <c r="I11" s="25">
        <v>34.590499999999999</v>
      </c>
      <c r="J11" s="58">
        <f t="shared" si="2"/>
        <v>3.9999999999906777E-4</v>
      </c>
      <c r="K11" s="28">
        <f t="shared" si="3"/>
        <v>34.590699999999998</v>
      </c>
      <c r="L11" s="27">
        <v>34.563200000000002</v>
      </c>
      <c r="M11" s="30">
        <v>34.563000000000002</v>
      </c>
      <c r="N11" s="58">
        <f t="shared" si="4"/>
        <v>1.9999999999953388E-4</v>
      </c>
      <c r="O11" s="28">
        <f t="shared" si="5"/>
        <v>34.563100000000006</v>
      </c>
      <c r="P11" s="57">
        <f t="shared" si="6"/>
        <v>5.3700999999999972</v>
      </c>
      <c r="Q11" s="57">
        <f t="shared" si="7"/>
        <v>5.3425000000000047</v>
      </c>
      <c r="R11" s="57">
        <f t="shared" si="8"/>
        <v>2.7599999999992519E-2</v>
      </c>
    </row>
    <row r="12" spans="1:18" x14ac:dyDescent="0.2">
      <c r="B12">
        <v>63</v>
      </c>
      <c r="C12" s="19">
        <v>119</v>
      </c>
      <c r="D12" s="39">
        <v>30.208100000000002</v>
      </c>
      <c r="E12" s="39">
        <v>30.207799999999999</v>
      </c>
      <c r="F12" s="27">
        <f t="shared" si="0"/>
        <v>3.0000000000285354E-4</v>
      </c>
      <c r="G12" s="28">
        <f t="shared" si="1"/>
        <v>30.20795</v>
      </c>
      <c r="H12" s="25">
        <v>30.744900000000001</v>
      </c>
      <c r="I12" s="25">
        <v>30.744700000000002</v>
      </c>
      <c r="J12" s="58">
        <f t="shared" si="2"/>
        <v>1.9999999999953388E-4</v>
      </c>
      <c r="K12" s="28">
        <f t="shared" si="3"/>
        <v>30.744800000000001</v>
      </c>
      <c r="L12" s="27">
        <v>30.7408</v>
      </c>
      <c r="M12" s="30">
        <v>30.740300000000001</v>
      </c>
      <c r="N12" s="58">
        <f t="shared" si="4"/>
        <v>4.9999999999883471E-4</v>
      </c>
      <c r="O12" s="28">
        <f t="shared" si="5"/>
        <v>30.740549999999999</v>
      </c>
      <c r="P12" s="57">
        <f t="shared" si="6"/>
        <v>0.53685000000000116</v>
      </c>
      <c r="Q12" s="57">
        <f t="shared" si="7"/>
        <v>0.53259999999999863</v>
      </c>
      <c r="R12" s="57">
        <f t="shared" si="8"/>
        <v>4.2500000000025295E-3</v>
      </c>
    </row>
    <row r="13" spans="1:18" x14ac:dyDescent="0.2">
      <c r="A13" t="s">
        <v>124</v>
      </c>
      <c r="B13">
        <v>850</v>
      </c>
      <c r="C13" s="19">
        <v>120</v>
      </c>
      <c r="D13" s="39">
        <v>28.396999999999998</v>
      </c>
      <c r="E13" s="39">
        <v>28.3965</v>
      </c>
      <c r="F13" s="27">
        <f t="shared" si="0"/>
        <v>4.9999999999883471E-4</v>
      </c>
      <c r="G13" s="28">
        <f t="shared" si="1"/>
        <v>28.396749999999997</v>
      </c>
      <c r="H13" s="25">
        <v>28.406500000000001</v>
      </c>
      <c r="I13" s="25">
        <v>28.406099999999999</v>
      </c>
      <c r="J13" s="58">
        <f t="shared" si="2"/>
        <v>4.0000000000262048E-4</v>
      </c>
      <c r="K13" s="28">
        <f t="shared" si="3"/>
        <v>28.406300000000002</v>
      </c>
      <c r="L13" s="27">
        <v>28.404699999999998</v>
      </c>
      <c r="M13" s="30">
        <v>28.404599999999999</v>
      </c>
      <c r="N13" s="58">
        <f t="shared" si="4"/>
        <v>9.9999999999766942E-5</v>
      </c>
      <c r="O13" s="28">
        <f t="shared" si="5"/>
        <v>28.404649999999997</v>
      </c>
      <c r="P13" s="57">
        <f t="shared" si="6"/>
        <v>9.5500000000043883E-3</v>
      </c>
      <c r="Q13" s="57">
        <f t="shared" si="7"/>
        <v>7.899999999999352E-3</v>
      </c>
      <c r="R13" s="57">
        <f t="shared" si="8"/>
        <v>1.6500000000050363E-3</v>
      </c>
    </row>
    <row r="14" spans="1:18" x14ac:dyDescent="0.2">
      <c r="B14">
        <v>90</v>
      </c>
      <c r="C14" s="19">
        <v>121</v>
      </c>
      <c r="D14" s="39">
        <v>28.733899999999998</v>
      </c>
      <c r="E14" s="39">
        <v>28.733599999999999</v>
      </c>
      <c r="F14" s="27">
        <f t="shared" si="0"/>
        <v>2.9999999999930083E-4</v>
      </c>
      <c r="G14" s="28">
        <f t="shared" si="1"/>
        <v>28.733750000000001</v>
      </c>
      <c r="H14" s="25">
        <v>34.2134</v>
      </c>
      <c r="I14" s="25">
        <v>34.212899999999998</v>
      </c>
      <c r="J14" s="58">
        <f t="shared" si="2"/>
        <v>5.0000000000238742E-4</v>
      </c>
      <c r="K14" s="28">
        <f t="shared" si="3"/>
        <v>34.213149999999999</v>
      </c>
      <c r="L14" s="27">
        <v>34.182899999999997</v>
      </c>
      <c r="M14" s="30">
        <v>34.182899999999997</v>
      </c>
      <c r="N14" s="58">
        <f t="shared" si="4"/>
        <v>0</v>
      </c>
      <c r="O14" s="28">
        <f t="shared" si="5"/>
        <v>34.182899999999997</v>
      </c>
      <c r="P14" s="57">
        <f t="shared" si="6"/>
        <v>5.4793999999999983</v>
      </c>
      <c r="Q14" s="57">
        <f t="shared" si="7"/>
        <v>5.4491499999999959</v>
      </c>
      <c r="R14" s="57">
        <f t="shared" si="8"/>
        <v>3.0250000000002331E-2</v>
      </c>
    </row>
    <row r="15" spans="1:18" x14ac:dyDescent="0.2">
      <c r="B15">
        <v>63</v>
      </c>
      <c r="C15" s="19">
        <v>122</v>
      </c>
      <c r="D15" s="39">
        <v>31.308199999999999</v>
      </c>
      <c r="E15" s="39">
        <v>31.308199999999999</v>
      </c>
      <c r="F15" s="27">
        <f t="shared" si="0"/>
        <v>0</v>
      </c>
      <c r="G15" s="28">
        <f t="shared" si="1"/>
        <v>31.308199999999999</v>
      </c>
      <c r="H15" s="25">
        <v>31.842099999999999</v>
      </c>
      <c r="I15" s="25">
        <v>31.841999999999999</v>
      </c>
      <c r="J15" s="58">
        <f t="shared" si="2"/>
        <v>9.9999999999766942E-5</v>
      </c>
      <c r="K15" s="28">
        <f t="shared" si="3"/>
        <v>31.84205</v>
      </c>
      <c r="L15" s="27">
        <v>31.837700000000002</v>
      </c>
      <c r="M15" s="30">
        <v>31.837399999999999</v>
      </c>
      <c r="N15" s="58">
        <f t="shared" si="4"/>
        <v>3.0000000000285354E-4</v>
      </c>
      <c r="O15" s="28">
        <f t="shared" si="5"/>
        <v>31.83755</v>
      </c>
      <c r="P15" s="57">
        <f t="shared" si="6"/>
        <v>0.53385000000000105</v>
      </c>
      <c r="Q15" s="57">
        <f t="shared" si="7"/>
        <v>0.52935000000000088</v>
      </c>
      <c r="R15" s="57">
        <f t="shared" si="8"/>
        <v>4.5000000000001705E-3</v>
      </c>
    </row>
    <row r="16" spans="1:18" x14ac:dyDescent="0.2">
      <c r="A16" t="s">
        <v>123</v>
      </c>
      <c r="B16">
        <v>850</v>
      </c>
      <c r="C16" s="19">
        <v>123</v>
      </c>
      <c r="D16" s="39">
        <v>28.976299999999998</v>
      </c>
      <c r="E16" s="39">
        <v>28.976099999999999</v>
      </c>
      <c r="F16" s="27">
        <f t="shared" si="0"/>
        <v>1.9999999999953388E-4</v>
      </c>
      <c r="G16" s="28">
        <f t="shared" si="1"/>
        <v>28.976199999999999</v>
      </c>
      <c r="H16" s="25">
        <v>28.998200000000001</v>
      </c>
      <c r="I16" s="25">
        <v>28.998100000000001</v>
      </c>
      <c r="J16" s="58">
        <f t="shared" si="2"/>
        <v>9.9999999999766942E-5</v>
      </c>
      <c r="K16" s="28">
        <f t="shared" si="3"/>
        <v>28.998150000000003</v>
      </c>
      <c r="L16" s="27">
        <v>28.997299999999999</v>
      </c>
      <c r="M16" s="30">
        <v>28.997</v>
      </c>
      <c r="N16" s="58">
        <f t="shared" si="4"/>
        <v>2.9999999999930083E-4</v>
      </c>
      <c r="O16" s="28">
        <f t="shared" si="5"/>
        <v>28.997149999999998</v>
      </c>
      <c r="P16" s="57">
        <f t="shared" si="6"/>
        <v>2.1950000000003911E-2</v>
      </c>
      <c r="Q16" s="57">
        <f t="shared" si="7"/>
        <v>2.0949999999999136E-2</v>
      </c>
      <c r="R16" s="57">
        <f t="shared" si="8"/>
        <v>1.0000000000047748E-3</v>
      </c>
    </row>
    <row r="17" spans="1:18" x14ac:dyDescent="0.2">
      <c r="B17">
        <v>90</v>
      </c>
      <c r="C17" s="19">
        <v>124</v>
      </c>
      <c r="D17" s="39">
        <v>28.9131</v>
      </c>
      <c r="E17" s="39">
        <v>28.9129</v>
      </c>
      <c r="F17" s="27">
        <f t="shared" si="0"/>
        <v>1.9999999999953388E-4</v>
      </c>
      <c r="G17" s="28">
        <f t="shared" si="1"/>
        <v>28.913</v>
      </c>
      <c r="H17" s="25">
        <v>34.567300000000003</v>
      </c>
      <c r="I17" s="25">
        <v>34.566800000000001</v>
      </c>
      <c r="J17" s="58">
        <f t="shared" si="2"/>
        <v>5.0000000000238742E-4</v>
      </c>
      <c r="K17" s="28">
        <f t="shared" si="3"/>
        <v>34.567050000000002</v>
      </c>
      <c r="L17" s="27">
        <v>34.538800000000002</v>
      </c>
      <c r="M17" s="30">
        <v>34.538600000000002</v>
      </c>
      <c r="N17" s="58">
        <f t="shared" si="4"/>
        <v>1.9999999999953388E-4</v>
      </c>
      <c r="O17" s="28">
        <f t="shared" si="5"/>
        <v>34.538700000000006</v>
      </c>
      <c r="P17" s="57">
        <f t="shared" si="6"/>
        <v>5.6540500000000016</v>
      </c>
      <c r="Q17" s="57">
        <f t="shared" si="7"/>
        <v>5.6257000000000055</v>
      </c>
      <c r="R17" s="57">
        <f t="shared" si="8"/>
        <v>2.8349999999996101E-2</v>
      </c>
    </row>
    <row r="18" spans="1:18" x14ac:dyDescent="0.2">
      <c r="B18">
        <v>63</v>
      </c>
      <c r="C18" s="19">
        <v>125</v>
      </c>
      <c r="D18" s="39">
        <v>29.026700000000002</v>
      </c>
      <c r="E18" s="39">
        <v>29.026800000000001</v>
      </c>
      <c r="F18" s="27">
        <f t="shared" si="0"/>
        <v>-9.9999999999766942E-5</v>
      </c>
      <c r="G18" s="28">
        <f t="shared" si="1"/>
        <v>29.02675</v>
      </c>
      <c r="H18" s="25">
        <v>29.598500000000001</v>
      </c>
      <c r="I18" s="25">
        <v>29.598099999999999</v>
      </c>
      <c r="J18" s="58">
        <f t="shared" si="2"/>
        <v>4.0000000000262048E-4</v>
      </c>
      <c r="K18" s="28">
        <f t="shared" si="3"/>
        <v>29.598300000000002</v>
      </c>
      <c r="L18" s="27">
        <v>29.593900000000001</v>
      </c>
      <c r="M18" s="30">
        <v>29.593699999999998</v>
      </c>
      <c r="N18" s="58">
        <f t="shared" si="4"/>
        <v>2.000000000030866E-4</v>
      </c>
      <c r="O18" s="28">
        <f t="shared" si="5"/>
        <v>29.593800000000002</v>
      </c>
      <c r="P18" s="57">
        <f t="shared" si="6"/>
        <v>0.571550000000002</v>
      </c>
      <c r="Q18" s="57">
        <f t="shared" si="7"/>
        <v>0.56705000000000183</v>
      </c>
      <c r="R18" s="57">
        <f t="shared" si="8"/>
        <v>4.5000000000001705E-3</v>
      </c>
    </row>
    <row r="19" spans="1:18" x14ac:dyDescent="0.2">
      <c r="A19" t="s">
        <v>122</v>
      </c>
      <c r="B19">
        <v>850</v>
      </c>
      <c r="C19" s="19">
        <v>126</v>
      </c>
      <c r="D19" s="39">
        <v>28.6738</v>
      </c>
      <c r="E19" s="39">
        <v>28.6737</v>
      </c>
      <c r="F19" s="27">
        <f t="shared" si="0"/>
        <v>9.9999999999766942E-5</v>
      </c>
      <c r="G19" s="28">
        <f t="shared" si="1"/>
        <v>28.673749999999998</v>
      </c>
      <c r="H19" s="25">
        <v>28.687100000000001</v>
      </c>
      <c r="I19" s="25">
        <v>28.687100000000001</v>
      </c>
      <c r="J19" s="58">
        <f t="shared" si="2"/>
        <v>0</v>
      </c>
      <c r="K19" s="28">
        <f t="shared" si="3"/>
        <v>28.687100000000001</v>
      </c>
      <c r="L19" s="27">
        <v>28.680499999999999</v>
      </c>
      <c r="M19" s="30">
        <v>28.680700000000002</v>
      </c>
      <c r="N19" s="27">
        <f t="shared" si="4"/>
        <v>-2.000000000030866E-4</v>
      </c>
      <c r="O19" s="28">
        <f t="shared" si="5"/>
        <v>28.680599999999998</v>
      </c>
      <c r="P19" s="57">
        <f t="shared" si="6"/>
        <v>1.3350000000002638E-2</v>
      </c>
      <c r="Q19" s="57">
        <f t="shared" si="7"/>
        <v>6.8500000000000227E-3</v>
      </c>
      <c r="R19" s="57">
        <f t="shared" si="8"/>
        <v>6.5000000000026148E-3</v>
      </c>
    </row>
    <row r="20" spans="1:18" x14ac:dyDescent="0.2">
      <c r="B20">
        <v>90</v>
      </c>
      <c r="C20" s="19">
        <v>127</v>
      </c>
      <c r="D20" s="39">
        <v>28.9861</v>
      </c>
      <c r="E20" s="39">
        <v>28.9863</v>
      </c>
      <c r="F20" s="27">
        <f t="shared" si="0"/>
        <v>-1.9999999999953388E-4</v>
      </c>
      <c r="G20" s="28">
        <f t="shared" si="1"/>
        <v>28.9862</v>
      </c>
      <c r="H20" s="25">
        <v>34.891800000000003</v>
      </c>
      <c r="I20" s="25">
        <v>34.892000000000003</v>
      </c>
      <c r="J20" s="58">
        <f t="shared" si="2"/>
        <v>-1.9999999999953388E-4</v>
      </c>
      <c r="K20" s="28">
        <f t="shared" si="3"/>
        <v>34.891900000000007</v>
      </c>
      <c r="L20" s="27">
        <v>34.863199999999999</v>
      </c>
      <c r="M20" s="30">
        <v>34.863300000000002</v>
      </c>
      <c r="N20" s="58">
        <f t="shared" si="4"/>
        <v>-1.0000000000331966E-4</v>
      </c>
      <c r="O20" s="28">
        <f t="shared" si="5"/>
        <v>34.863250000000001</v>
      </c>
      <c r="P20" s="57">
        <f t="shared" si="6"/>
        <v>5.9057000000000066</v>
      </c>
      <c r="Q20" s="57">
        <f t="shared" si="7"/>
        <v>5.8770500000000006</v>
      </c>
      <c r="R20" s="57">
        <f t="shared" si="8"/>
        <v>2.865000000000606E-2</v>
      </c>
    </row>
    <row r="21" spans="1:18" x14ac:dyDescent="0.2">
      <c r="B21">
        <v>63</v>
      </c>
      <c r="C21" s="19">
        <v>128</v>
      </c>
      <c r="D21" s="39">
        <v>28.413699999999999</v>
      </c>
      <c r="E21" s="39">
        <v>28.413499999999999</v>
      </c>
      <c r="F21" s="27">
        <f t="shared" si="0"/>
        <v>1.9999999999953388E-4</v>
      </c>
      <c r="G21" s="28">
        <f t="shared" si="1"/>
        <v>28.413599999999999</v>
      </c>
      <c r="H21" s="25">
        <v>28.966699999999999</v>
      </c>
      <c r="I21" s="25">
        <v>28.966799999999999</v>
      </c>
      <c r="J21" s="58">
        <f t="shared" si="2"/>
        <v>-9.9999999999766942E-5</v>
      </c>
      <c r="K21" s="28">
        <f t="shared" si="3"/>
        <v>28.966749999999998</v>
      </c>
      <c r="L21" s="27">
        <v>28.962900000000001</v>
      </c>
      <c r="M21" s="30">
        <v>28.962599999999998</v>
      </c>
      <c r="N21" s="27">
        <f t="shared" si="4"/>
        <v>3.0000000000285354E-4</v>
      </c>
      <c r="O21" s="28">
        <f t="shared" si="5"/>
        <v>28.96275</v>
      </c>
      <c r="P21" s="57">
        <f t="shared" si="6"/>
        <v>0.5531499999999987</v>
      </c>
      <c r="Q21" s="57">
        <f t="shared" si="7"/>
        <v>0.54915000000000092</v>
      </c>
      <c r="R21" s="57">
        <f t="shared" si="8"/>
        <v>3.9999999999977831E-3</v>
      </c>
    </row>
    <row r="22" spans="1:18" x14ac:dyDescent="0.2">
      <c r="A22" t="s">
        <v>121</v>
      </c>
      <c r="B22">
        <v>850</v>
      </c>
      <c r="C22" s="19">
        <v>129</v>
      </c>
      <c r="D22" s="39">
        <v>28.758900000000001</v>
      </c>
      <c r="E22" s="39">
        <v>28.759399999999999</v>
      </c>
      <c r="F22" s="27">
        <f t="shared" si="0"/>
        <v>-4.9999999999883471E-4</v>
      </c>
      <c r="G22" s="28">
        <f t="shared" si="1"/>
        <v>28.759149999999998</v>
      </c>
      <c r="H22" s="25">
        <v>28.7729</v>
      </c>
      <c r="I22" s="25">
        <v>28.773399999999999</v>
      </c>
      <c r="J22" s="58">
        <f t="shared" si="2"/>
        <v>-4.9999999999883471E-4</v>
      </c>
      <c r="K22" s="28">
        <f t="shared" si="3"/>
        <v>28.773150000000001</v>
      </c>
      <c r="L22" s="27">
        <v>28.772300000000001</v>
      </c>
      <c r="M22" s="30">
        <v>28.771999999999998</v>
      </c>
      <c r="N22" s="27">
        <f t="shared" si="4"/>
        <v>3.0000000000285354E-4</v>
      </c>
      <c r="O22" s="28">
        <f t="shared" si="5"/>
        <v>28.77215</v>
      </c>
      <c r="P22" s="57">
        <f t="shared" si="6"/>
        <v>1.4000000000002899E-2</v>
      </c>
      <c r="Q22" s="57">
        <f t="shared" si="7"/>
        <v>1.3000000000001677E-2</v>
      </c>
      <c r="R22" s="57">
        <f t="shared" si="8"/>
        <v>1.0000000000012221E-3</v>
      </c>
    </row>
    <row r="23" spans="1:18" x14ac:dyDescent="0.2">
      <c r="B23">
        <v>90</v>
      </c>
      <c r="C23" s="19">
        <v>130</v>
      </c>
      <c r="D23" s="39">
        <v>28.735399999999998</v>
      </c>
      <c r="E23" s="39">
        <v>28.735800000000001</v>
      </c>
      <c r="F23" s="27">
        <f t="shared" si="0"/>
        <v>-4.0000000000262048E-4</v>
      </c>
      <c r="G23" s="28">
        <f t="shared" si="1"/>
        <v>28.735599999999998</v>
      </c>
      <c r="H23" s="25">
        <v>34.845300000000002</v>
      </c>
      <c r="I23" s="25">
        <v>34.844900000000003</v>
      </c>
      <c r="J23" s="58">
        <f t="shared" si="2"/>
        <v>3.9999999999906777E-4</v>
      </c>
      <c r="K23" s="28">
        <f t="shared" si="3"/>
        <v>34.845100000000002</v>
      </c>
      <c r="L23" s="27">
        <v>34.8125</v>
      </c>
      <c r="M23" s="30">
        <v>34.8125</v>
      </c>
      <c r="N23" s="58">
        <f t="shared" si="4"/>
        <v>0</v>
      </c>
      <c r="O23" s="28">
        <f t="shared" si="5"/>
        <v>34.8125</v>
      </c>
      <c r="P23" s="57">
        <f t="shared" si="6"/>
        <v>6.1095000000000041</v>
      </c>
      <c r="Q23" s="57">
        <f t="shared" si="7"/>
        <v>6.076900000000002</v>
      </c>
      <c r="R23" s="57">
        <f t="shared" si="8"/>
        <v>3.2600000000002183E-2</v>
      </c>
    </row>
    <row r="24" spans="1:18" x14ac:dyDescent="0.2">
      <c r="B24">
        <v>63</v>
      </c>
      <c r="C24" s="19">
        <v>131</v>
      </c>
      <c r="D24" s="39">
        <v>28.854299999999999</v>
      </c>
      <c r="E24" s="39">
        <v>28.854399999999998</v>
      </c>
      <c r="F24" s="27">
        <f t="shared" si="0"/>
        <v>-9.9999999999766942E-5</v>
      </c>
      <c r="G24" s="28">
        <f t="shared" si="1"/>
        <v>28.854349999999997</v>
      </c>
      <c r="H24" s="25">
        <v>29.355499999999999</v>
      </c>
      <c r="I24" s="25">
        <v>29.3553</v>
      </c>
      <c r="J24" s="58">
        <f t="shared" si="2"/>
        <v>1.9999999999953388E-4</v>
      </c>
      <c r="K24" s="28">
        <f t="shared" si="3"/>
        <v>29.355399999999999</v>
      </c>
      <c r="L24" s="27">
        <v>29.351800000000001</v>
      </c>
      <c r="M24" s="30">
        <v>29.351600000000001</v>
      </c>
      <c r="N24" s="58">
        <f t="shared" si="4"/>
        <v>1.9999999999953388E-4</v>
      </c>
      <c r="O24" s="28">
        <f t="shared" si="5"/>
        <v>29.351700000000001</v>
      </c>
      <c r="P24" s="57">
        <f t="shared" si="6"/>
        <v>0.50105000000000288</v>
      </c>
      <c r="Q24" s="57">
        <f t="shared" si="7"/>
        <v>0.4973500000000044</v>
      </c>
      <c r="R24" s="57">
        <f t="shared" si="8"/>
        <v>3.6999999999984823E-3</v>
      </c>
    </row>
    <row r="25" spans="1:18" x14ac:dyDescent="0.2">
      <c r="H25" s="25"/>
      <c r="I25" s="25"/>
      <c r="L25" s="27"/>
      <c r="M25" s="25"/>
      <c r="N25"/>
      <c r="O25"/>
    </row>
    <row r="26" spans="1:18" x14ac:dyDescent="0.2">
      <c r="H26" s="30"/>
      <c r="I26" s="30"/>
      <c r="L26" s="27"/>
      <c r="M26" s="30"/>
      <c r="N26"/>
      <c r="O26"/>
    </row>
    <row r="27" spans="1:18" x14ac:dyDescent="0.2">
      <c r="H27" s="30"/>
      <c r="I27" s="30"/>
      <c r="J27" s="58"/>
      <c r="L27" s="27"/>
      <c r="M27" s="30"/>
      <c r="N27"/>
      <c r="O27"/>
    </row>
    <row r="28" spans="1:18" x14ac:dyDescent="0.2">
      <c r="H28" s="30"/>
      <c r="I28" s="30"/>
      <c r="J28" s="58"/>
      <c r="L28" s="27"/>
      <c r="M28" s="30"/>
      <c r="N28"/>
      <c r="O28"/>
    </row>
    <row r="29" spans="1:18" x14ac:dyDescent="0.2">
      <c r="H29" s="30"/>
      <c r="I29" s="30"/>
      <c r="J29" s="58"/>
      <c r="L29" s="27"/>
      <c r="M29" s="30"/>
      <c r="N29"/>
      <c r="O29"/>
    </row>
    <row r="30" spans="1:18" x14ac:dyDescent="0.2">
      <c r="H30" s="30"/>
      <c r="I30" s="30"/>
      <c r="J30" s="58"/>
      <c r="L30" s="27"/>
      <c r="M30" s="30"/>
      <c r="N30"/>
      <c r="O30"/>
    </row>
    <row r="31" spans="1:18" x14ac:dyDescent="0.2">
      <c r="A31" s="64"/>
      <c r="B31" s="64"/>
      <c r="H31" s="30"/>
      <c r="I31" s="30"/>
      <c r="J31" s="58"/>
      <c r="L31" s="27"/>
      <c r="M31" s="30"/>
      <c r="N31"/>
      <c r="O31"/>
    </row>
    <row r="32" spans="1:18" x14ac:dyDescent="0.2">
      <c r="A32" s="64"/>
      <c r="B32" s="64"/>
      <c r="H32" s="30"/>
      <c r="I32" s="30"/>
      <c r="J32" s="58"/>
      <c r="L32" s="27"/>
      <c r="M32" s="30"/>
      <c r="N32"/>
      <c r="O32"/>
    </row>
    <row r="33" spans="1:15" x14ac:dyDescent="0.2">
      <c r="A33" s="64"/>
      <c r="B33" s="64"/>
      <c r="H33" s="30"/>
      <c r="I33" s="30"/>
      <c r="J33" s="58"/>
      <c r="L33" s="27"/>
      <c r="M33" s="30"/>
      <c r="N33"/>
      <c r="O33"/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P15" sqref="P15"/>
    </sheetView>
  </sheetViews>
  <sheetFormatPr baseColWidth="10" defaultColWidth="8.83203125" defaultRowHeight="15" x14ac:dyDescent="0.2"/>
  <cols>
    <col min="1" max="1" width="28.5" bestFit="1" customWidth="1"/>
    <col min="2" max="2" width="15.1640625" style="18" customWidth="1"/>
    <col min="3" max="3" width="12.5" customWidth="1"/>
    <col min="4" max="4" width="14" customWidth="1"/>
    <col min="5" max="5" width="15.33203125" bestFit="1" customWidth="1"/>
    <col min="6" max="6" width="28.83203125" customWidth="1"/>
    <col min="7" max="7" width="28.1640625" bestFit="1" customWidth="1"/>
    <col min="8" max="8" width="29.6640625" customWidth="1"/>
    <col min="9" max="9" width="28.1640625" bestFit="1" customWidth="1"/>
    <col min="10" max="10" width="27.1640625" customWidth="1"/>
    <col min="11" max="11" width="26.6640625" customWidth="1"/>
    <col min="12" max="12" width="28" bestFit="1" customWidth="1"/>
    <col min="13" max="13" width="27.6640625" customWidth="1"/>
    <col min="14" max="14" width="26.5" style="20" bestFit="1" customWidth="1"/>
    <col min="15" max="15" width="27" style="20" bestFit="1" customWidth="1"/>
    <col min="16" max="16" width="20.1640625" style="19" customWidth="1"/>
  </cols>
  <sheetData>
    <row r="1" spans="1:16" ht="19" x14ac:dyDescent="0.25">
      <c r="A1" s="40" t="s">
        <v>94</v>
      </c>
    </row>
    <row r="2" spans="1:16" ht="14.25" customHeight="1" x14ac:dyDescent="0.2">
      <c r="A2" s="32"/>
      <c r="B2" s="44"/>
      <c r="C2" s="32"/>
      <c r="D2" s="32"/>
      <c r="E2" s="32"/>
      <c r="F2" s="32"/>
      <c r="G2" s="32"/>
      <c r="H2" s="32"/>
      <c r="I2" s="32"/>
      <c r="J2" s="24"/>
      <c r="K2" s="32"/>
    </row>
    <row r="3" spans="1:16" ht="16" x14ac:dyDescent="0.2">
      <c r="A3" s="32"/>
      <c r="B3" s="97" t="s">
        <v>102</v>
      </c>
      <c r="C3" s="98"/>
      <c r="D3" s="98"/>
      <c r="E3" s="98"/>
      <c r="F3" s="98"/>
      <c r="G3" s="98"/>
      <c r="H3" s="98"/>
      <c r="I3" s="99"/>
      <c r="J3" s="100" t="s">
        <v>53</v>
      </c>
      <c r="K3" s="100"/>
      <c r="L3" s="100"/>
      <c r="M3" s="100"/>
      <c r="N3" s="100"/>
      <c r="O3" s="100"/>
      <c r="P3" s="100"/>
    </row>
    <row r="4" spans="1:16" s="75" customFormat="1" x14ac:dyDescent="0.2">
      <c r="A4" s="73"/>
      <c r="B4" s="62" t="s">
        <v>97</v>
      </c>
      <c r="C4" s="63" t="s">
        <v>96</v>
      </c>
      <c r="D4" s="63" t="s">
        <v>119</v>
      </c>
      <c r="E4" s="63" t="s">
        <v>33</v>
      </c>
      <c r="F4" s="63" t="s">
        <v>31</v>
      </c>
      <c r="G4" s="63" t="s">
        <v>42</v>
      </c>
      <c r="H4" s="63" t="s">
        <v>50</v>
      </c>
      <c r="I4" s="83" t="s">
        <v>98</v>
      </c>
      <c r="J4" s="73" t="s">
        <v>24</v>
      </c>
      <c r="K4" s="70" t="s">
        <v>25</v>
      </c>
      <c r="L4" s="70" t="s">
        <v>110</v>
      </c>
      <c r="M4" s="70" t="s">
        <v>43</v>
      </c>
      <c r="N4" s="70" t="s">
        <v>29</v>
      </c>
      <c r="O4" s="71" t="s">
        <v>61</v>
      </c>
      <c r="P4" s="74" t="s">
        <v>68</v>
      </c>
    </row>
    <row r="5" spans="1:16" x14ac:dyDescent="0.2">
      <c r="A5" s="32" t="s">
        <v>47</v>
      </c>
      <c r="B5" s="44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0" t="s">
        <v>26</v>
      </c>
      <c r="J5" s="32"/>
      <c r="K5" s="32"/>
      <c r="L5" s="32"/>
      <c r="M5" s="32"/>
      <c r="N5" s="24"/>
    </row>
    <row r="6" spans="1:16" x14ac:dyDescent="0.2">
      <c r="A6" t="s">
        <v>90</v>
      </c>
      <c r="B6" s="18">
        <f>MUD!R5-MUD!R6</f>
        <v>0.38000000000000256</v>
      </c>
      <c r="C6" s="20">
        <f>MUD!R6</f>
        <v>0.60999999999999821</v>
      </c>
      <c r="D6" s="55">
        <f>SAND!P4</f>
        <v>1.1549999999996174E-2</v>
      </c>
      <c r="E6" s="55">
        <f>SAND!P5</f>
        <v>4.4117000000000033</v>
      </c>
      <c r="F6" s="20">
        <f>SAND!P6</f>
        <v>0.47299999999999898</v>
      </c>
      <c r="G6" s="55">
        <f>B6+C6</f>
        <v>0.99000000000000077</v>
      </c>
      <c r="H6" s="55">
        <f>E6+F6</f>
        <v>4.8847000000000023</v>
      </c>
      <c r="I6" s="81">
        <f>SUM(B6:F6)</f>
        <v>5.8862499999999986</v>
      </c>
      <c r="J6" s="39">
        <f t="shared" ref="J6:J15" si="0">(C6/I6)*100</f>
        <v>10.363134423444439</v>
      </c>
      <c r="K6" s="39">
        <f t="shared" ref="K6:K15" si="1">(B6/I6)*100</f>
        <v>6.4557230834572543</v>
      </c>
      <c r="L6" s="39">
        <f>(D6/I6)*100</f>
        <v>0.1962200042471213</v>
      </c>
      <c r="M6" s="39">
        <f>(E6/I6)*100</f>
        <v>74.949246124442624</v>
      </c>
      <c r="N6" s="55">
        <f>(F6/I6)*100</f>
        <v>8.0356763644085643</v>
      </c>
      <c r="O6" s="55">
        <f>(G6/I6)*100</f>
        <v>16.818857506901693</v>
      </c>
      <c r="P6" s="56">
        <f>(H6/I6)*100</f>
        <v>82.984922488851197</v>
      </c>
    </row>
    <row r="7" spans="1:16" s="39" customFormat="1" x14ac:dyDescent="0.2">
      <c r="A7" s="39" t="s">
        <v>89</v>
      </c>
      <c r="B7" s="54">
        <f>MUD!R7-MUD!R8</f>
        <v>0.47249999999998693</v>
      </c>
      <c r="C7" s="55">
        <f>MUD!R8</f>
        <v>0.82750000000001311</v>
      </c>
      <c r="D7" s="55">
        <f>SAND!P7</f>
        <v>3.3550000000001745E-2</v>
      </c>
      <c r="E7" s="55">
        <f>SAND!P8</f>
        <v>4.7073999999999927</v>
      </c>
      <c r="F7" s="55">
        <f>SAND!P9</f>
        <v>0.60745000000000005</v>
      </c>
      <c r="G7" s="55">
        <f t="shared" ref="G7:G15" si="2">B7+C7</f>
        <v>1.3</v>
      </c>
      <c r="H7" s="55">
        <f t="shared" ref="H7:H15" si="3">E7+F7</f>
        <v>5.3148499999999927</v>
      </c>
      <c r="I7" s="81">
        <f t="shared" ref="I7:I15" si="4">SUM(B7:F7)</f>
        <v>6.6483999999999943</v>
      </c>
      <c r="J7" s="39">
        <f t="shared" si="0"/>
        <v>12.446603694122102</v>
      </c>
      <c r="K7" s="39">
        <f t="shared" si="1"/>
        <v>7.106973106311103</v>
      </c>
      <c r="L7" s="39">
        <f t="shared" ref="L7:L15" si="5">(D7/I7)*100</f>
        <v>0.50463269358043705</v>
      </c>
      <c r="M7" s="39">
        <f t="shared" ref="M7:M15" si="6">(E7/I7)*100</f>
        <v>70.805005715660869</v>
      </c>
      <c r="N7" s="55">
        <f t="shared" ref="N7:N15" si="7">(F7/I7)*100</f>
        <v>9.1367847903254997</v>
      </c>
      <c r="O7" s="55">
        <f t="shared" ref="O7:O15" si="8">(G7/I7)*100</f>
        <v>19.553576800433202</v>
      </c>
      <c r="P7" s="56">
        <f t="shared" ref="P7:P15" si="9">(H7/I7)*100</f>
        <v>79.941790505986361</v>
      </c>
    </row>
    <row r="8" spans="1:16" x14ac:dyDescent="0.2">
      <c r="A8" t="s">
        <v>75</v>
      </c>
      <c r="B8" s="18">
        <f>MUD!R9-MUD!R10</f>
        <v>0.46249999999998803</v>
      </c>
      <c r="C8" s="20">
        <f>MUD!R10</f>
        <v>0.78500000000001224</v>
      </c>
      <c r="D8" s="20">
        <f>SAND!P10</f>
        <v>2.2399999999997533E-2</v>
      </c>
      <c r="E8" s="20">
        <f>SAND!P11</f>
        <v>5.0875500000000073</v>
      </c>
      <c r="F8" s="20">
        <f>SAND!P12</f>
        <v>0.58725000000000094</v>
      </c>
      <c r="G8" s="55">
        <f t="shared" si="2"/>
        <v>1.2475000000000003</v>
      </c>
      <c r="H8" s="55">
        <f t="shared" si="3"/>
        <v>5.6748000000000083</v>
      </c>
      <c r="I8" s="81">
        <f t="shared" si="4"/>
        <v>6.9447000000000063</v>
      </c>
      <c r="J8" s="39">
        <f t="shared" si="0"/>
        <v>11.303584028107931</v>
      </c>
      <c r="K8" s="39">
        <f t="shared" si="1"/>
        <v>6.6597549210187275</v>
      </c>
      <c r="L8" s="39">
        <f t="shared" si="5"/>
        <v>0.32254813022877177</v>
      </c>
      <c r="M8" s="39">
        <f t="shared" si="6"/>
        <v>73.258024104712987</v>
      </c>
      <c r="N8" s="55">
        <f t="shared" si="7"/>
        <v>8.4560888159315795</v>
      </c>
      <c r="O8" s="55">
        <f t="shared" si="8"/>
        <v>17.963338949126658</v>
      </c>
      <c r="P8" s="56">
        <f t="shared" si="9"/>
        <v>81.714112920644567</v>
      </c>
    </row>
    <row r="9" spans="1:16" ht="15.75" customHeight="1" x14ac:dyDescent="0.2">
      <c r="A9" t="s">
        <v>76</v>
      </c>
      <c r="B9" s="18">
        <f>MUD!R11-MUD!R12</f>
        <v>0.46750000000000969</v>
      </c>
      <c r="C9" s="20">
        <f>MUD!R12</f>
        <v>0.68750000000000633</v>
      </c>
      <c r="D9" s="20">
        <f>SAND!P13</f>
        <v>2.3999999999979593E-3</v>
      </c>
      <c r="E9" s="20">
        <f>SAND!P14</f>
        <v>5.3740999999999985</v>
      </c>
      <c r="F9" s="20">
        <f>SAND!P15</f>
        <v>0.57620000000000005</v>
      </c>
      <c r="G9" s="55">
        <f t="shared" si="2"/>
        <v>1.155000000000016</v>
      </c>
      <c r="H9" s="55">
        <f t="shared" si="3"/>
        <v>5.9502999999999986</v>
      </c>
      <c r="I9" s="81">
        <f t="shared" si="4"/>
        <v>7.1077000000000128</v>
      </c>
      <c r="J9" s="39">
        <f t="shared" si="0"/>
        <v>9.6726085794280152</v>
      </c>
      <c r="K9" s="39">
        <f t="shared" si="1"/>
        <v>6.5773738340111274</v>
      </c>
      <c r="L9" s="39">
        <f t="shared" si="5"/>
        <v>3.3766197222701508E-2</v>
      </c>
      <c r="M9" s="39">
        <f t="shared" si="6"/>
        <v>75.609550206114335</v>
      </c>
      <c r="N9" s="55">
        <f t="shared" si="7"/>
        <v>8.1067011832238141</v>
      </c>
      <c r="O9" s="55">
        <f t="shared" si="8"/>
        <v>16.249982413439142</v>
      </c>
      <c r="P9" s="56">
        <f t="shared" si="9"/>
        <v>83.716251389338154</v>
      </c>
    </row>
    <row r="10" spans="1:16" x14ac:dyDescent="0.2">
      <c r="A10" s="39" t="s">
        <v>77</v>
      </c>
      <c r="B10" s="18">
        <f>MUD!R13-MUD!R14</f>
        <v>0.43500000000000771</v>
      </c>
      <c r="C10" s="20">
        <f>MUD!R14</f>
        <v>0.7000000000000105</v>
      </c>
      <c r="D10" s="20">
        <f>SAND!P16</f>
        <v>7.5000000000002842E-3</v>
      </c>
      <c r="E10" s="20">
        <f>SAND!P17</f>
        <v>5.496699999999997</v>
      </c>
      <c r="F10" s="55">
        <f>SAND!P18</f>
        <v>0.58830000000000382</v>
      </c>
      <c r="G10" s="55">
        <f t="shared" si="2"/>
        <v>1.1350000000000182</v>
      </c>
      <c r="H10" s="55">
        <f t="shared" si="3"/>
        <v>6.0850000000000009</v>
      </c>
      <c r="I10" s="81">
        <f t="shared" si="4"/>
        <v>7.2275000000000196</v>
      </c>
      <c r="J10" s="39">
        <f t="shared" si="0"/>
        <v>9.6852300242131939</v>
      </c>
      <c r="K10" s="39">
        <f t="shared" si="1"/>
        <v>6.01867865790393</v>
      </c>
      <c r="L10" s="39">
        <f t="shared" si="5"/>
        <v>0.10377032168800088</v>
      </c>
      <c r="M10" s="39">
        <f t="shared" si="6"/>
        <v>76.05257696298834</v>
      </c>
      <c r="N10" s="55">
        <f t="shared" si="7"/>
        <v>8.1397440332065329</v>
      </c>
      <c r="O10" s="55">
        <f t="shared" si="8"/>
        <v>15.703908682117124</v>
      </c>
      <c r="P10" s="56">
        <f t="shared" si="9"/>
        <v>84.192320996194866</v>
      </c>
    </row>
    <row r="11" spans="1:16" s="39" customFormat="1" x14ac:dyDescent="0.2">
      <c r="A11" t="s">
        <v>78</v>
      </c>
      <c r="B11" s="54">
        <f>MUD!R15-MUD!R16</f>
        <v>0.35999999999999366</v>
      </c>
      <c r="C11" s="55">
        <f>MUD!R16</f>
        <v>0.58750000000000624</v>
      </c>
      <c r="D11" s="55">
        <f>SAND!P19</f>
        <v>1.9449999999999079E-2</v>
      </c>
      <c r="E11" s="20">
        <f>SAND!P20</f>
        <v>5.7702500000000008</v>
      </c>
      <c r="F11" s="20">
        <f>SAND!P21</f>
        <v>0.55600000000000094</v>
      </c>
      <c r="G11" s="55">
        <f t="shared" si="2"/>
        <v>0.9474999999999999</v>
      </c>
      <c r="H11" s="55">
        <f t="shared" si="3"/>
        <v>6.3262500000000017</v>
      </c>
      <c r="I11" s="81">
        <f t="shared" si="4"/>
        <v>7.2932000000000006</v>
      </c>
      <c r="J11" s="39">
        <f t="shared" si="0"/>
        <v>8.0554489113147341</v>
      </c>
      <c r="K11" s="39">
        <f t="shared" si="1"/>
        <v>4.9361048648054853</v>
      </c>
      <c r="L11" s="39">
        <f t="shared" si="5"/>
        <v>0.26668677672351065</v>
      </c>
      <c r="M11" s="39">
        <f t="shared" si="6"/>
        <v>79.118219711512097</v>
      </c>
      <c r="N11" s="55">
        <f t="shared" si="7"/>
        <v>7.6235397356441732</v>
      </c>
      <c r="O11" s="55">
        <f t="shared" si="8"/>
        <v>12.991553776120218</v>
      </c>
      <c r="P11" s="56">
        <f t="shared" si="9"/>
        <v>86.741759447156269</v>
      </c>
    </row>
    <row r="12" spans="1:16" ht="15.75" customHeight="1" x14ac:dyDescent="0.2">
      <c r="A12" s="57" t="s">
        <v>79</v>
      </c>
      <c r="B12" s="18">
        <f>MUD!R17-MUD!R18</f>
        <v>0.38999999999997936</v>
      </c>
      <c r="C12" s="20">
        <f>MUD!R18</f>
        <v>0.63500000000000656</v>
      </c>
      <c r="D12" s="20">
        <f>SAND!P22</f>
        <v>8.6999999999974875E-3</v>
      </c>
      <c r="E12" s="20">
        <f>SAND!P23</f>
        <v>5.8331000000000017</v>
      </c>
      <c r="F12" s="76">
        <f>SAND!P24</f>
        <v>0.58249999999999957</v>
      </c>
      <c r="G12" s="55">
        <f t="shared" si="2"/>
        <v>1.0249999999999859</v>
      </c>
      <c r="H12" s="55">
        <f t="shared" si="3"/>
        <v>6.4156000000000013</v>
      </c>
      <c r="I12" s="81">
        <f t="shared" si="4"/>
        <v>7.4492999999999849</v>
      </c>
      <c r="J12" s="39">
        <f t="shared" si="0"/>
        <v>8.5242908729680344</v>
      </c>
      <c r="K12" s="39">
        <f t="shared" si="1"/>
        <v>5.2353912448146831</v>
      </c>
      <c r="L12" s="39">
        <f t="shared" si="5"/>
        <v>0.11678949699968462</v>
      </c>
      <c r="M12" s="39">
        <f t="shared" si="6"/>
        <v>78.304001718282436</v>
      </c>
      <c r="N12" s="55">
        <f t="shared" si="7"/>
        <v>7.8195266669351584</v>
      </c>
      <c r="O12" s="55">
        <f t="shared" si="8"/>
        <v>13.759682117782718</v>
      </c>
      <c r="P12" s="56">
        <f t="shared" si="9"/>
        <v>86.123528385217597</v>
      </c>
    </row>
    <row r="13" spans="1:16" s="57" customFormat="1" x14ac:dyDescent="0.2">
      <c r="A13" s="57" t="s">
        <v>154</v>
      </c>
      <c r="B13" s="59">
        <f>MUD!R19-MUD!R20</f>
        <v>2.4799999999999929</v>
      </c>
      <c r="C13" s="76">
        <f>MUD!R20</f>
        <v>2.8850000000000029</v>
      </c>
      <c r="D13" s="20">
        <f>SAND!P25</f>
        <v>2.6000000000010459E-3</v>
      </c>
      <c r="E13" s="76">
        <f>SAND!P26</f>
        <v>8.5999999999977206E-3</v>
      </c>
      <c r="F13" s="76">
        <f>SAND!P27</f>
        <v>1.3999999999995794E-2</v>
      </c>
      <c r="G13" s="55">
        <f t="shared" si="2"/>
        <v>5.3649999999999958</v>
      </c>
      <c r="H13" s="55">
        <f t="shared" si="3"/>
        <v>2.2599999999993514E-2</v>
      </c>
      <c r="I13" s="81">
        <f t="shared" si="4"/>
        <v>5.3901999999999903</v>
      </c>
      <c r="J13" s="39">
        <f t="shared" si="0"/>
        <v>53.523060368817632</v>
      </c>
      <c r="K13" s="39">
        <f t="shared" si="1"/>
        <v>46.009424511149817</v>
      </c>
      <c r="L13" s="39">
        <f t="shared" si="5"/>
        <v>4.8235686987515319E-2</v>
      </c>
      <c r="M13" s="39">
        <f t="shared" si="6"/>
        <v>0.15954881080475189</v>
      </c>
      <c r="N13" s="55">
        <f t="shared" si="7"/>
        <v>0.25973062224028454</v>
      </c>
      <c r="O13" s="55">
        <f t="shared" si="8"/>
        <v>99.532484879967456</v>
      </c>
      <c r="P13" s="56">
        <f t="shared" si="9"/>
        <v>0.41927943304503645</v>
      </c>
    </row>
    <row r="14" spans="1:16" s="57" customFormat="1" x14ac:dyDescent="0.2">
      <c r="A14" s="57" t="s">
        <v>155</v>
      </c>
      <c r="B14" s="59">
        <f>MUD!R21-MUD!R22</f>
        <v>6.595000000000006</v>
      </c>
      <c r="C14" s="76">
        <f>MUD!R22</f>
        <v>1.0300000000000076</v>
      </c>
      <c r="D14" s="55">
        <f>SAND!P28</f>
        <v>8.1000000000024386E-3</v>
      </c>
      <c r="E14" s="76">
        <f>SAND!P29</f>
        <v>0</v>
      </c>
      <c r="F14" s="55">
        <f>SAND!P30</f>
        <v>3.2500000000002416E-2</v>
      </c>
      <c r="G14" s="55">
        <f t="shared" si="2"/>
        <v>7.6250000000000133</v>
      </c>
      <c r="H14" s="55">
        <f t="shared" si="3"/>
        <v>3.2500000000002416E-2</v>
      </c>
      <c r="I14" s="81">
        <f t="shared" si="4"/>
        <v>7.6656000000000182</v>
      </c>
      <c r="J14" s="39">
        <f t="shared" si="0"/>
        <v>13.436652055938284</v>
      </c>
      <c r="K14" s="39">
        <f t="shared" si="1"/>
        <v>86.033709037779033</v>
      </c>
      <c r="L14" s="39">
        <f t="shared" si="5"/>
        <v>0.10566687539139034</v>
      </c>
      <c r="M14" s="39">
        <f t="shared" si="6"/>
        <v>0</v>
      </c>
      <c r="N14" s="55">
        <f t="shared" si="7"/>
        <v>0.42397203089128488</v>
      </c>
      <c r="O14" s="55">
        <f t="shared" si="8"/>
        <v>99.470361093717329</v>
      </c>
      <c r="P14" s="56">
        <f t="shared" si="9"/>
        <v>0.42397203089128488</v>
      </c>
    </row>
    <row r="15" spans="1:16" s="39" customFormat="1" x14ac:dyDescent="0.2">
      <c r="A15" s="39" t="s">
        <v>156</v>
      </c>
      <c r="B15" s="54">
        <f>MUD!R23-MUD!R24</f>
        <v>0.36249999999999893</v>
      </c>
      <c r="C15" s="55">
        <f>MUD!R24</f>
        <v>3.0275000000000039</v>
      </c>
      <c r="D15" s="20">
        <f>SAND!P31</f>
        <v>2.1999999999984254E-3</v>
      </c>
      <c r="E15" s="55">
        <f>SAND!P32</f>
        <v>3.7050000000000693E-2</v>
      </c>
      <c r="F15" s="55">
        <f>SAND!P33</f>
        <v>1.0950000000001125E-2</v>
      </c>
      <c r="G15" s="55">
        <f t="shared" si="2"/>
        <v>3.3900000000000028</v>
      </c>
      <c r="H15" s="55">
        <f t="shared" si="3"/>
        <v>4.8000000000001819E-2</v>
      </c>
      <c r="I15" s="81">
        <f t="shared" si="4"/>
        <v>3.440200000000003</v>
      </c>
      <c r="J15" s="39">
        <f t="shared" si="0"/>
        <v>88.003604441602263</v>
      </c>
      <c r="K15" s="39">
        <f t="shared" si="1"/>
        <v>10.537178071042341</v>
      </c>
      <c r="L15" s="39">
        <f t="shared" si="5"/>
        <v>6.3949770362142416E-2</v>
      </c>
      <c r="M15" s="39">
        <f t="shared" si="6"/>
        <v>1.0769722690541439</v>
      </c>
      <c r="N15" s="55">
        <f t="shared" si="7"/>
        <v>0.31829544793910575</v>
      </c>
      <c r="O15" s="55">
        <f t="shared" si="8"/>
        <v>98.540782512644611</v>
      </c>
      <c r="P15" s="56">
        <f t="shared" si="9"/>
        <v>1.3952677169932497</v>
      </c>
    </row>
    <row r="17" spans="1:16" s="47" customFormat="1" ht="19" x14ac:dyDescent="0.25">
      <c r="A17" s="45" t="s">
        <v>95</v>
      </c>
      <c r="B17" s="46"/>
      <c r="P17" s="48"/>
    </row>
    <row r="18" spans="1:16" s="20" customFormat="1" ht="19" x14ac:dyDescent="0.25">
      <c r="A18" s="51"/>
      <c r="B18" s="97" t="s">
        <v>103</v>
      </c>
      <c r="C18" s="98"/>
      <c r="D18" s="98"/>
      <c r="E18" s="98"/>
      <c r="F18" s="98"/>
      <c r="G18" s="98"/>
      <c r="H18" s="99"/>
      <c r="I18" s="98" t="s">
        <v>112</v>
      </c>
      <c r="J18" s="98"/>
      <c r="K18" s="98"/>
      <c r="L18" s="98"/>
      <c r="M18" s="98"/>
      <c r="N18" s="98"/>
      <c r="O18" s="52"/>
      <c r="P18" s="19"/>
    </row>
    <row r="19" spans="1:16" x14ac:dyDescent="0.2">
      <c r="A19" s="32" t="s">
        <v>23</v>
      </c>
      <c r="B19" s="44"/>
      <c r="C19" s="24"/>
      <c r="D19" s="24"/>
      <c r="E19" s="24"/>
      <c r="F19" s="53" t="s">
        <v>107</v>
      </c>
      <c r="G19" s="53" t="s">
        <v>108</v>
      </c>
      <c r="H19" s="78" t="s">
        <v>109</v>
      </c>
      <c r="I19" s="35" t="s">
        <v>118</v>
      </c>
      <c r="J19" s="35" t="s">
        <v>104</v>
      </c>
      <c r="K19" s="35" t="s">
        <v>117</v>
      </c>
      <c r="L19" s="35" t="s">
        <v>105</v>
      </c>
      <c r="M19" s="35" t="s">
        <v>116</v>
      </c>
      <c r="N19" s="53" t="s">
        <v>106</v>
      </c>
    </row>
    <row r="20" spans="1:16" x14ac:dyDescent="0.2">
      <c r="A20" s="32"/>
      <c r="B20" s="44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79" t="s">
        <v>38</v>
      </c>
      <c r="I20" s="33" t="s">
        <v>39</v>
      </c>
      <c r="J20" s="33" t="s">
        <v>40</v>
      </c>
      <c r="K20" s="33" t="s">
        <v>41</v>
      </c>
      <c r="L20" s="33" t="s">
        <v>113</v>
      </c>
      <c r="M20" s="33" t="s">
        <v>115</v>
      </c>
      <c r="N20" s="33" t="s">
        <v>114</v>
      </c>
    </row>
    <row r="21" spans="1:16" x14ac:dyDescent="0.2">
      <c r="A21" s="32"/>
      <c r="B21" s="44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0" t="s">
        <v>27</v>
      </c>
      <c r="I21" s="32"/>
    </row>
    <row r="22" spans="1:16" x14ac:dyDescent="0.2">
      <c r="A22" t="s">
        <v>90</v>
      </c>
      <c r="B22" s="54">
        <f>'for PELLETS'!P4</f>
        <v>2.2749999999998494E-2</v>
      </c>
      <c r="C22" s="55">
        <f>'for PELLETS'!P5</f>
        <v>4.4819000000000031</v>
      </c>
      <c r="D22" s="55">
        <f>'for PELLETS'!P6</f>
        <v>0.47265000000000157</v>
      </c>
      <c r="E22" s="55">
        <f t="shared" ref="E22:E28" si="10">C22+D22</f>
        <v>4.9545500000000047</v>
      </c>
      <c r="F22" s="55">
        <f t="shared" ref="F22:F28" si="11">E22-H6</f>
        <v>6.985000000000241E-2</v>
      </c>
      <c r="G22" s="55">
        <f t="shared" ref="G22:G28" si="12">C22-E6</f>
        <v>7.0199999999999818E-2</v>
      </c>
      <c r="H22" s="81">
        <f>D22-F6</f>
        <v>-3.4999999999740794E-4</v>
      </c>
      <c r="I22" s="39">
        <f>(F22/G6)*100</f>
        <v>7.0555555555557943</v>
      </c>
      <c r="J22" s="39">
        <f t="shared" ref="J22:J28" si="13">(F22/I6)*100</f>
        <v>1.1866638352092151</v>
      </c>
      <c r="K22" s="39">
        <f>(G22/G6)*100</f>
        <v>7.0909090909090668</v>
      </c>
      <c r="L22" s="39">
        <f t="shared" ref="L22:L28" si="14">(G22/I6)*100</f>
        <v>1.1926098959439344</v>
      </c>
      <c r="M22" s="39">
        <f>(H22/G6)*100</f>
        <v>-3.5353535353273499E-2</v>
      </c>
      <c r="N22" s="55">
        <f t="shared" ref="N22:N28" si="15">(H22/I6)*100</f>
        <v>-5.9460607347191852E-3</v>
      </c>
    </row>
    <row r="23" spans="1:16" s="57" customFormat="1" x14ac:dyDescent="0.2">
      <c r="A23" s="57" t="s">
        <v>89</v>
      </c>
      <c r="B23" s="59">
        <f>'for PELLETS'!P7</f>
        <v>0.15520000000000067</v>
      </c>
      <c r="C23" s="76">
        <f>'for PELLETS'!P8</f>
        <v>4.8653499999999958</v>
      </c>
      <c r="D23" s="76">
        <f>'for PELLETS'!P9</f>
        <v>0.57094999999999629</v>
      </c>
      <c r="E23" s="76">
        <f t="shared" si="10"/>
        <v>5.4362999999999921</v>
      </c>
      <c r="F23" s="76">
        <f t="shared" si="11"/>
        <v>0.12144999999999939</v>
      </c>
      <c r="G23" s="76">
        <f t="shared" si="12"/>
        <v>0.15795000000000314</v>
      </c>
      <c r="H23" s="82">
        <f>D23-F7</f>
        <v>-3.6500000000003752E-2</v>
      </c>
      <c r="I23" s="57">
        <f t="shared" ref="I23:I28" si="16">(F23/G7)*100</f>
        <v>9.3423076923076458</v>
      </c>
      <c r="J23" s="57">
        <f t="shared" si="13"/>
        <v>1.8267553095481546</v>
      </c>
      <c r="K23" s="57">
        <f t="shared" ref="K23:K28" si="17">(G23/G7)*100</f>
        <v>12.150000000000242</v>
      </c>
      <c r="L23" s="57">
        <f t="shared" si="14"/>
        <v>2.3757595812526815</v>
      </c>
      <c r="M23" s="57">
        <f t="shared" ref="M23:M28" si="18">(H23/G7)*100</f>
        <v>-2.8076923076925961</v>
      </c>
      <c r="N23" s="76">
        <f t="shared" si="15"/>
        <v>-0.54900427170452715</v>
      </c>
      <c r="O23" s="76"/>
      <c r="P23" s="77"/>
    </row>
    <row r="24" spans="1:16" x14ac:dyDescent="0.2">
      <c r="A24" t="s">
        <v>75</v>
      </c>
      <c r="B24" s="54">
        <f>'for PELLETS'!P10</f>
        <v>2.6849999999999596E-2</v>
      </c>
      <c r="C24" s="55">
        <f>'for PELLETS'!P11</f>
        <v>5.3700999999999972</v>
      </c>
      <c r="D24" s="55">
        <f>'for PELLETS'!P12</f>
        <v>0.53685000000000116</v>
      </c>
      <c r="E24" s="55">
        <f t="shared" si="10"/>
        <v>5.9069499999999984</v>
      </c>
      <c r="F24" s="55">
        <f t="shared" si="11"/>
        <v>0.23214999999999009</v>
      </c>
      <c r="G24" s="55">
        <f t="shared" si="12"/>
        <v>0.28254999999998986</v>
      </c>
      <c r="H24" s="81">
        <f>D24-F8</f>
        <v>-5.0399999999999778E-2</v>
      </c>
      <c r="I24" s="39">
        <f t="shared" si="16"/>
        <v>18.609218436872947</v>
      </c>
      <c r="J24" s="39">
        <f t="shared" si="13"/>
        <v>3.3428369835988576</v>
      </c>
      <c r="K24" s="39">
        <f t="shared" si="17"/>
        <v>22.649298597193571</v>
      </c>
      <c r="L24" s="39">
        <f t="shared" si="14"/>
        <v>4.0685702766136709</v>
      </c>
      <c r="M24" s="39">
        <f t="shared" si="18"/>
        <v>-4.0400801603206231</v>
      </c>
      <c r="N24" s="55">
        <f t="shared" si="15"/>
        <v>-0.72573329301481326</v>
      </c>
    </row>
    <row r="25" spans="1:16" x14ac:dyDescent="0.2">
      <c r="A25" t="s">
        <v>76</v>
      </c>
      <c r="B25" s="54">
        <f>'for PELLETS'!P13</f>
        <v>9.5500000000043883E-3</v>
      </c>
      <c r="C25" s="55">
        <f>'for PELLETS'!P14</f>
        <v>5.4793999999999983</v>
      </c>
      <c r="D25" s="55">
        <f>'for PELLETS'!P15</f>
        <v>0.53385000000000105</v>
      </c>
      <c r="E25" s="55">
        <f t="shared" si="10"/>
        <v>6.0132499999999993</v>
      </c>
      <c r="F25" s="55">
        <f t="shared" si="11"/>
        <v>6.2950000000000728E-2</v>
      </c>
      <c r="G25" s="55">
        <f t="shared" si="12"/>
        <v>0.10529999999999973</v>
      </c>
      <c r="H25" s="81">
        <f>D25-F9</f>
        <v>-4.2349999999999E-2</v>
      </c>
      <c r="I25" s="39">
        <f t="shared" si="16"/>
        <v>5.4502164502164376</v>
      </c>
      <c r="J25" s="39">
        <f t="shared" si="13"/>
        <v>0.88565921465453812</v>
      </c>
      <c r="K25" s="39">
        <f t="shared" si="17"/>
        <v>9.1168831168829669</v>
      </c>
      <c r="L25" s="39">
        <f t="shared" si="14"/>
        <v>1.4814919031472844</v>
      </c>
      <c r="M25" s="39">
        <f t="shared" si="18"/>
        <v>-3.6666666666665293</v>
      </c>
      <c r="N25" s="55">
        <f t="shared" si="15"/>
        <v>-0.59583268849274618</v>
      </c>
    </row>
    <row r="26" spans="1:16" x14ac:dyDescent="0.2">
      <c r="A26" s="39" t="s">
        <v>77</v>
      </c>
      <c r="B26" s="54">
        <f>'for PELLETS'!P16</f>
        <v>2.1950000000003911E-2</v>
      </c>
      <c r="C26" s="55">
        <f>'for PELLETS'!P17</f>
        <v>5.6540500000000016</v>
      </c>
      <c r="D26" s="55">
        <f>'for PELLETS'!P18</f>
        <v>0.571550000000002</v>
      </c>
      <c r="E26" s="55">
        <f t="shared" si="10"/>
        <v>6.2256000000000036</v>
      </c>
      <c r="F26" s="55">
        <f t="shared" si="11"/>
        <v>0.14060000000000272</v>
      </c>
      <c r="G26" s="55">
        <f t="shared" si="12"/>
        <v>0.15735000000000454</v>
      </c>
      <c r="H26" s="81">
        <f t="shared" ref="H26:H28" si="19">D26-F10</f>
        <v>-1.6750000000001819E-2</v>
      </c>
      <c r="I26" s="39">
        <f t="shared" si="16"/>
        <v>12.387665198237926</v>
      </c>
      <c r="J26" s="39">
        <f t="shared" si="13"/>
        <v>1.9453476305776873</v>
      </c>
      <c r="K26" s="39">
        <f t="shared" si="17"/>
        <v>13.863436123348194</v>
      </c>
      <c r="L26" s="39">
        <f t="shared" si="14"/>
        <v>2.1771013490142388</v>
      </c>
      <c r="M26" s="39">
        <f t="shared" si="18"/>
        <v>-1.4757709251102689</v>
      </c>
      <c r="N26" s="55">
        <f t="shared" si="15"/>
        <v>-0.23175371843655168</v>
      </c>
    </row>
    <row r="27" spans="1:16" s="38" customFormat="1" x14ac:dyDescent="0.2">
      <c r="A27" t="s">
        <v>78</v>
      </c>
      <c r="B27" s="54">
        <f>'for PELLETS'!P19</f>
        <v>1.3350000000002638E-2</v>
      </c>
      <c r="C27" s="55">
        <f>'for PELLETS'!P20</f>
        <v>5.9057000000000066</v>
      </c>
      <c r="D27" s="55">
        <f>'for PELLETS'!P21</f>
        <v>0.5531499999999987</v>
      </c>
      <c r="E27" s="55">
        <f t="shared" si="10"/>
        <v>6.4588500000000053</v>
      </c>
      <c r="F27" s="55">
        <f t="shared" si="11"/>
        <v>0.1326000000000036</v>
      </c>
      <c r="G27" s="55">
        <f t="shared" si="12"/>
        <v>0.13545000000000584</v>
      </c>
      <c r="H27" s="81">
        <f t="shared" si="19"/>
        <v>-2.8500000000022396E-3</v>
      </c>
      <c r="I27" s="39">
        <f t="shared" si="16"/>
        <v>13.9947229551455</v>
      </c>
      <c r="J27" s="39">
        <f t="shared" si="13"/>
        <v>1.8181319585367683</v>
      </c>
      <c r="K27" s="39">
        <f t="shared" si="17"/>
        <v>14.29551451187397</v>
      </c>
      <c r="L27" s="39">
        <f t="shared" si="14"/>
        <v>1.8572094553831766</v>
      </c>
      <c r="M27" s="39">
        <f t="shared" si="18"/>
        <v>-0.30079155672846863</v>
      </c>
      <c r="N27" s="55">
        <f t="shared" si="15"/>
        <v>-3.9077496846408155E-2</v>
      </c>
      <c r="O27" s="49"/>
      <c r="P27" s="43"/>
    </row>
    <row r="28" spans="1:16" x14ac:dyDescent="0.2">
      <c r="A28" s="57" t="s">
        <v>79</v>
      </c>
      <c r="B28" s="54">
        <f>'for PELLETS'!P22</f>
        <v>1.4000000000002899E-2</v>
      </c>
      <c r="C28" s="55">
        <f>'for PELLETS'!P23</f>
        <v>6.1095000000000041</v>
      </c>
      <c r="D28" s="55">
        <f>'for PELLETS'!P24</f>
        <v>0.50105000000000288</v>
      </c>
      <c r="E28" s="55">
        <f t="shared" si="10"/>
        <v>6.610550000000007</v>
      </c>
      <c r="F28" s="55">
        <f t="shared" si="11"/>
        <v>0.19495000000000573</v>
      </c>
      <c r="G28" s="55">
        <f t="shared" si="12"/>
        <v>0.27640000000000242</v>
      </c>
      <c r="H28" s="81">
        <f t="shared" si="19"/>
        <v>-8.1449999999996692E-2</v>
      </c>
      <c r="I28" s="39">
        <f t="shared" si="16"/>
        <v>19.019512195122772</v>
      </c>
      <c r="J28" s="39">
        <f t="shared" si="13"/>
        <v>2.6170244184018112</v>
      </c>
      <c r="K28" s="39">
        <f t="shared" si="17"/>
        <v>26.965853658537192</v>
      </c>
      <c r="L28" s="39">
        <f t="shared" si="14"/>
        <v>3.7104157437611986</v>
      </c>
      <c r="M28" s="39">
        <f t="shared" si="18"/>
        <v>-7.9463414634144209</v>
      </c>
      <c r="N28" s="55">
        <f t="shared" si="15"/>
        <v>-1.0933913253593874</v>
      </c>
    </row>
    <row r="30" spans="1:16" x14ac:dyDescent="0.2">
      <c r="A30" s="38" t="s">
        <v>111</v>
      </c>
    </row>
    <row r="31" spans="1:16" x14ac:dyDescent="0.2">
      <c r="A31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L1" workbookViewId="0">
      <selection activeCell="V6" sqref="V6:V12"/>
    </sheetView>
  </sheetViews>
  <sheetFormatPr baseColWidth="10" defaultColWidth="11.5" defaultRowHeight="15" x14ac:dyDescent="0.2"/>
  <cols>
    <col min="1" max="1" width="22.1640625" style="56" bestFit="1" customWidth="1"/>
    <col min="2" max="3" width="11.5" style="39"/>
    <col min="4" max="4" width="11.6640625" style="39" bestFit="1" customWidth="1"/>
    <col min="5" max="5" width="11.5" style="39"/>
    <col min="6" max="6" width="10.5" style="39" bestFit="1" customWidth="1"/>
    <col min="7" max="7" width="11.33203125" style="39" bestFit="1" customWidth="1"/>
    <col min="8" max="8" width="20" style="39" bestFit="1" customWidth="1"/>
    <col min="9" max="9" width="13.1640625" style="39" bestFit="1" customWidth="1"/>
    <col min="10" max="10" width="11.5" style="54"/>
    <col min="11" max="11" width="11.5" style="39"/>
    <col min="12" max="12" width="13.83203125" style="39" bestFit="1" customWidth="1"/>
    <col min="13" max="13" width="12.6640625" style="39" bestFit="1" customWidth="1"/>
    <col min="14" max="14" width="12.6640625" style="55" bestFit="1" customWidth="1"/>
    <col min="15" max="15" width="12.6640625" style="55" customWidth="1"/>
    <col min="16" max="16" width="16.6640625" style="56" bestFit="1" customWidth="1"/>
    <col min="17" max="19" width="16.6640625" style="55" customWidth="1"/>
    <col min="20" max="20" width="12.1640625" style="55" bestFit="1" customWidth="1"/>
    <col min="21" max="21" width="11.5" style="39"/>
    <col min="22" max="22" width="13.83203125" style="39" bestFit="1" customWidth="1"/>
    <col min="23" max="23" width="12.6640625" style="39" bestFit="1" customWidth="1"/>
    <col min="24" max="24" width="12.6640625" style="56" customWidth="1"/>
    <col min="25" max="25" width="33" style="39" customWidth="1"/>
    <col min="26" max="16384" width="11.5" style="39"/>
  </cols>
  <sheetData>
    <row r="1" spans="1:24" ht="19" x14ac:dyDescent="0.25">
      <c r="A1" s="60" t="s">
        <v>94</v>
      </c>
      <c r="B1" s="55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4"/>
      <c r="T2" s="24"/>
    </row>
    <row r="3" spans="1:24" ht="16" x14ac:dyDescent="0.2">
      <c r="A3" s="42"/>
      <c r="B3" s="101" t="s">
        <v>51</v>
      </c>
      <c r="C3" s="102"/>
      <c r="D3" s="102"/>
      <c r="E3" s="102"/>
      <c r="F3" s="102"/>
      <c r="G3" s="102"/>
      <c r="H3" s="102"/>
      <c r="I3" s="102"/>
      <c r="J3" s="96" t="s">
        <v>54</v>
      </c>
      <c r="K3" s="93"/>
      <c r="L3" s="93"/>
      <c r="M3" s="93"/>
      <c r="N3" s="93"/>
      <c r="O3" s="93"/>
      <c r="P3" s="103"/>
      <c r="Q3" s="96" t="s">
        <v>67</v>
      </c>
      <c r="R3" s="93"/>
      <c r="S3" s="93"/>
      <c r="T3" s="93"/>
      <c r="U3" s="93"/>
      <c r="V3" s="93"/>
      <c r="W3" s="93"/>
      <c r="X3" s="103"/>
    </row>
    <row r="4" spans="1:24" x14ac:dyDescent="0.2">
      <c r="A4" s="42"/>
      <c r="B4" s="24" t="s">
        <v>97</v>
      </c>
      <c r="C4" s="32" t="s">
        <v>96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4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4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">
      <c r="A6" s="19" t="s">
        <v>90</v>
      </c>
      <c r="B6" s="55">
        <f>MUD!S5-MUD!S6</f>
        <v>0.38250000000000783</v>
      </c>
      <c r="C6" s="39">
        <f>MUD!S6</f>
        <v>0.49749999999999395</v>
      </c>
      <c r="D6" s="39">
        <f>SAND!Q4</f>
        <v>1.1499999999998067E-2</v>
      </c>
      <c r="E6" s="39">
        <f>SAND!Q5</f>
        <v>4.3917500000000018</v>
      </c>
      <c r="F6" s="39">
        <f>SAND!Q6</f>
        <v>0.46979999999999933</v>
      </c>
      <c r="G6" s="39">
        <f t="shared" ref="G6:G15" si="0">B6+C6</f>
        <v>0.88000000000000178</v>
      </c>
      <c r="H6" s="39">
        <f t="shared" ref="H6:H15" si="1">E6+F6</f>
        <v>4.8615500000000011</v>
      </c>
      <c r="I6" s="39">
        <f>SUM(B6:F6)</f>
        <v>5.7530500000000009</v>
      </c>
      <c r="J6" s="54">
        <f t="shared" ref="J6:J15" si="2">(C6/I6)*100</f>
        <v>8.6475869321489274</v>
      </c>
      <c r="K6" s="39">
        <f t="shared" ref="K6:K15" si="3">(B6/I6)*100</f>
        <v>6.6486472392905993</v>
      </c>
      <c r="L6" s="39">
        <f t="shared" ref="L6:L15" si="4">(D6/I6)*100</f>
        <v>0.19989396928582343</v>
      </c>
      <c r="M6" s="39">
        <f t="shared" ref="M6:M15" si="5">(E6/I6)*100</f>
        <v>76.337768661840272</v>
      </c>
      <c r="N6" s="55">
        <f t="shared" ref="N6:N15" si="6">(F6/I6)*100</f>
        <v>8.1661031974343921</v>
      </c>
      <c r="O6" s="55">
        <f t="shared" ref="O6:O15" si="7">(G6/I6)*100</f>
        <v>15.296234171439526</v>
      </c>
      <c r="P6" s="56">
        <f t="shared" ref="P6:P15" si="8">(H6/I6)*100</f>
        <v>84.503871859274653</v>
      </c>
      <c r="Q6" s="55">
        <f>(I6/'Final-Total Dry Solids &amp; Pellet'!I6)*100</f>
        <v>97.737099171798718</v>
      </c>
      <c r="R6" s="55">
        <f>(G6/'Final-Total Dry Solids &amp; Pellet'!I6)*100</f>
        <v>14.950095561690413</v>
      </c>
      <c r="S6" s="55">
        <f>(H6/'Final-Total Dry Solids &amp; Pellet'!I6)*100</f>
        <v>82.591633043108985</v>
      </c>
      <c r="T6" s="55">
        <f>(C6/'Final-Total Dry Solids &amp; Pellet'!I6)*100</f>
        <v>8.4519006158419039</v>
      </c>
      <c r="U6" s="55">
        <f>(B6/'Final-Total Dry Solids &amp; Pellet'!I6)*100</f>
        <v>6.4981949458485095</v>
      </c>
      <c r="V6" s="55">
        <f>(D6/'Final-Total Dry Solids &amp; Pellet'!I6)*100</f>
        <v>0.19537056699933014</v>
      </c>
      <c r="W6" s="55">
        <f>(E6/'Final-Total Dry Solids &amp; Pellet'!I6)*100</f>
        <v>74.610320662561108</v>
      </c>
      <c r="X6" s="56">
        <f>(F6/'Final-Total Dry Solids &amp; Pellet'!I6)*100</f>
        <v>7.9813123805478785</v>
      </c>
    </row>
    <row r="7" spans="1:24" x14ac:dyDescent="0.2">
      <c r="A7" s="56" t="s">
        <v>89</v>
      </c>
      <c r="B7" s="55">
        <f>MUD!S7-MUD!S8</f>
        <v>0.48000000000001386</v>
      </c>
      <c r="C7" s="39">
        <f>MUD!S8</f>
        <v>0.69249999999999468</v>
      </c>
      <c r="D7" s="39">
        <f>SAND!Q7</f>
        <v>3.2750000000000057E-2</v>
      </c>
      <c r="E7" s="39">
        <f>SAND!Q8</f>
        <v>4.6961500000000029</v>
      </c>
      <c r="F7" s="39">
        <f>SAND!Q9</f>
        <v>0.60479999999999734</v>
      </c>
      <c r="G7" s="39">
        <f t="shared" si="0"/>
        <v>1.1725000000000085</v>
      </c>
      <c r="H7" s="39">
        <f t="shared" si="1"/>
        <v>5.3009500000000003</v>
      </c>
      <c r="I7" s="39">
        <f t="shared" ref="I7:I15" si="9">SUM(B7:F7)</f>
        <v>6.5062000000000086</v>
      </c>
      <c r="J7" s="54">
        <f t="shared" si="2"/>
        <v>10.643693707540404</v>
      </c>
      <c r="K7" s="39">
        <f t="shared" si="3"/>
        <v>7.3775783099199712</v>
      </c>
      <c r="L7" s="39">
        <f t="shared" si="4"/>
        <v>0.50336602010390108</v>
      </c>
      <c r="M7" s="39">
        <f t="shared" si="5"/>
        <v>72.179613291936874</v>
      </c>
      <c r="N7" s="55">
        <f t="shared" si="6"/>
        <v>9.2957486704988561</v>
      </c>
      <c r="O7" s="55">
        <f t="shared" si="7"/>
        <v>18.021272017460376</v>
      </c>
      <c r="P7" s="56">
        <f t="shared" si="8"/>
        <v>81.475361962435727</v>
      </c>
      <c r="Q7" s="55">
        <f>(I7/'Final-Total Dry Solids &amp; Pellet'!I7)*100</f>
        <v>97.861139522291296</v>
      </c>
      <c r="R7" s="55">
        <f>(G7/'Final-Total Dry Solids &amp; Pellet'!I7)*100</f>
        <v>17.635822152698537</v>
      </c>
      <c r="S7" s="55">
        <f>(H7/'Final-Total Dry Solids &amp; Pellet'!I7)*100</f>
        <v>79.732717646351077</v>
      </c>
      <c r="T7" s="55">
        <f>(C7/'Final-Total Dry Solids &amp; Pellet'!I7)*100</f>
        <v>10.416039949461453</v>
      </c>
      <c r="U7" s="55">
        <f>(B7/'Final-Total Dry Solids &amp; Pellet'!I7)*100</f>
        <v>7.2197822032370835</v>
      </c>
      <c r="V7" s="55">
        <f>(D7/'Final-Total Dry Solids &amp; Pellet'!I7)*100</f>
        <v>0.49259972324168344</v>
      </c>
      <c r="W7" s="55">
        <f>(E7/'Final-Total Dry Solids &amp; Pellet'!I7)*100</f>
        <v>70.635792070272657</v>
      </c>
      <c r="X7" s="56">
        <f>(F7/'Final-Total Dry Solids &amp; Pellet'!I7)*100</f>
        <v>9.0969255760784229</v>
      </c>
    </row>
    <row r="8" spans="1:24" ht="15.75" customHeight="1" x14ac:dyDescent="0.2">
      <c r="A8" s="19" t="s">
        <v>75</v>
      </c>
      <c r="B8" s="55">
        <f>MUD!S9-MUD!S10</f>
        <v>0.45250000000000024</v>
      </c>
      <c r="C8" s="39">
        <f>MUD!S10</f>
        <v>0.66500000000000326</v>
      </c>
      <c r="D8" s="39">
        <f>SAND!Q10</f>
        <v>2.155000000000129E-2</v>
      </c>
      <c r="E8" s="39">
        <f>SAND!Q11</f>
        <v>5.0734999999999957</v>
      </c>
      <c r="F8" s="39">
        <f>SAND!Q12</f>
        <v>0.58415000000000106</v>
      </c>
      <c r="G8" s="39">
        <f t="shared" si="0"/>
        <v>1.1175000000000035</v>
      </c>
      <c r="H8" s="39">
        <f t="shared" si="1"/>
        <v>5.6576499999999967</v>
      </c>
      <c r="I8" s="39">
        <f t="shared" si="9"/>
        <v>6.7967000000000013</v>
      </c>
      <c r="J8" s="54">
        <f t="shared" si="2"/>
        <v>9.7841599599806255</v>
      </c>
      <c r="K8" s="39">
        <f t="shared" si="3"/>
        <v>6.6576426795356598</v>
      </c>
      <c r="L8" s="39">
        <f t="shared" si="4"/>
        <v>0.31706563479337452</v>
      </c>
      <c r="M8" s="39">
        <f t="shared" si="5"/>
        <v>74.646519634528445</v>
      </c>
      <c r="N8" s="55">
        <f t="shared" si="6"/>
        <v>8.5946120911619026</v>
      </c>
      <c r="O8" s="55">
        <f t="shared" si="7"/>
        <v>16.441802639516283</v>
      </c>
      <c r="P8" s="56">
        <f t="shared" si="8"/>
        <v>83.241131725690337</v>
      </c>
      <c r="Q8" s="55">
        <f>(I8/'Final-Total Dry Solids &amp; Pellet'!I8)*100</f>
        <v>97.868878425273877</v>
      </c>
      <c r="R8" s="55">
        <f>(G8/'Final-Total Dry Solids &amp; Pellet'!I8)*100</f>
        <v>16.091407836191664</v>
      </c>
      <c r="S8" s="55">
        <f>(H8/'Final-Total Dry Solids &amp; Pellet'!I8)*100</f>
        <v>81.467162008437967</v>
      </c>
      <c r="T8" s="55">
        <f>(C8/'Final-Total Dry Solids &amp; Pellet'!I8)*100</f>
        <v>9.5756476161677639</v>
      </c>
      <c r="U8" s="55">
        <f>(B8/'Final-Total Dry Solids &amp; Pellet'!I8)*100</f>
        <v>6.5157602200238998</v>
      </c>
      <c r="V8" s="55">
        <f>(D8/'Final-Total Dry Solids &amp; Pellet'!I8)*100</f>
        <v>0.3103085806442506</v>
      </c>
      <c r="W8" s="55">
        <f>(E8/'Final-Total Dry Solids &amp; Pellet'!I8)*100</f>
        <v>73.055711549814845</v>
      </c>
      <c r="X8" s="56">
        <f>(F8/'Final-Total Dry Solids &amp; Pellet'!I8)*100</f>
        <v>8.4114504586231309</v>
      </c>
    </row>
    <row r="9" spans="1:24" x14ac:dyDescent="0.2">
      <c r="A9" s="19" t="s">
        <v>76</v>
      </c>
      <c r="B9" s="55">
        <f>MUD!S11-MUD!S12</f>
        <v>0.46500000000001551</v>
      </c>
      <c r="C9" s="39">
        <f>MUD!S12</f>
        <v>0.57749999999999624</v>
      </c>
      <c r="D9" s="39">
        <f>SAND!Q13</f>
        <v>1.5500000000017167E-3</v>
      </c>
      <c r="E9" s="39">
        <f>SAND!Q14</f>
        <v>5.3545999999999978</v>
      </c>
      <c r="F9" s="39">
        <f>SAND!Q15</f>
        <v>0.57280000000000086</v>
      </c>
      <c r="G9" s="39">
        <f t="shared" si="0"/>
        <v>1.0425000000000118</v>
      </c>
      <c r="H9" s="39">
        <f t="shared" si="1"/>
        <v>5.9273999999999987</v>
      </c>
      <c r="I9" s="39">
        <f t="shared" si="9"/>
        <v>6.9714500000000124</v>
      </c>
      <c r="J9" s="54">
        <f t="shared" si="2"/>
        <v>8.2837860129527616</v>
      </c>
      <c r="K9" s="39">
        <f t="shared" si="3"/>
        <v>6.6700614649752161</v>
      </c>
      <c r="L9" s="39">
        <f t="shared" si="4"/>
        <v>2.2233538216607934E-2</v>
      </c>
      <c r="M9" s="39">
        <f t="shared" si="5"/>
        <v>76.80755079646255</v>
      </c>
      <c r="N9" s="55">
        <f t="shared" si="6"/>
        <v>8.2163681873928631</v>
      </c>
      <c r="O9" s="55">
        <f t="shared" si="7"/>
        <v>14.953847477927976</v>
      </c>
      <c r="P9" s="56">
        <f t="shared" si="8"/>
        <v>85.023918983855424</v>
      </c>
      <c r="Q9" s="55">
        <f>(I9/'Final-Total Dry Solids &amp; Pellet'!I9)*100</f>
        <v>98.083064845167911</v>
      </c>
      <c r="R9" s="55">
        <f>(G9/'Final-Total Dry Solids &amp; Pellet'!I9)*100</f>
        <v>14.667191918623605</v>
      </c>
      <c r="S9" s="55">
        <f>(H9/'Final-Total Dry Solids &amp; Pellet'!I9)*100</f>
        <v>83.39406559083794</v>
      </c>
      <c r="T9" s="55">
        <f>(C9/'Final-Total Dry Solids &amp; Pellet'!I9)*100</f>
        <v>8.1249912067194057</v>
      </c>
      <c r="U9" s="55">
        <f>(B9/'Final-Total Dry Solids &amp; Pellet'!I9)*100</f>
        <v>6.5422007119041972</v>
      </c>
      <c r="V9" s="55">
        <f>(D9/'Final-Total Dry Solids &amp; Pellet'!I9)*100</f>
        <v>2.1807335706370751E-2</v>
      </c>
      <c r="W9" s="55">
        <f>(E9/'Final-Total Dry Solids &amp; Pellet'!I9)*100</f>
        <v>75.33519985367964</v>
      </c>
      <c r="X9" s="56">
        <f>(F9/'Final-Total Dry Solids &amp; Pellet'!I9)*100</f>
        <v>8.0588657371582908</v>
      </c>
    </row>
    <row r="10" spans="1:24" x14ac:dyDescent="0.2">
      <c r="A10" s="56" t="s">
        <v>77</v>
      </c>
      <c r="B10" s="55">
        <f>MUD!S13-MUD!S14</f>
        <v>0.44000000000000716</v>
      </c>
      <c r="C10" s="39">
        <f>MUD!S14</f>
        <v>0.58250000000000679</v>
      </c>
      <c r="D10" s="39">
        <f>SAND!Q16</f>
        <v>6.5000000000026148E-3</v>
      </c>
      <c r="E10" s="39">
        <f>SAND!Q17</f>
        <v>5.4778999999999982</v>
      </c>
      <c r="F10" s="39">
        <f>SAND!Q18</f>
        <v>0.58575000000000088</v>
      </c>
      <c r="G10" s="39">
        <f t="shared" si="0"/>
        <v>1.022500000000014</v>
      </c>
      <c r="H10" s="39">
        <f t="shared" si="1"/>
        <v>6.0636499999999991</v>
      </c>
      <c r="I10" s="39">
        <f t="shared" si="9"/>
        <v>7.0926500000000159</v>
      </c>
      <c r="J10" s="54">
        <f t="shared" si="2"/>
        <v>8.2127272599099843</v>
      </c>
      <c r="K10" s="39">
        <f t="shared" si="3"/>
        <v>6.2036051405328925</v>
      </c>
      <c r="L10" s="39">
        <f t="shared" si="4"/>
        <v>9.1644166848816738E-2</v>
      </c>
      <c r="M10" s="39">
        <f t="shared" si="5"/>
        <v>77.233474089374013</v>
      </c>
      <c r="N10" s="55">
        <f t="shared" si="6"/>
        <v>8.2585493433342911</v>
      </c>
      <c r="O10" s="55">
        <f t="shared" si="7"/>
        <v>14.416332400442878</v>
      </c>
      <c r="P10" s="56">
        <f t="shared" si="8"/>
        <v>85.492023432708308</v>
      </c>
      <c r="Q10" s="55">
        <f>(I10/'Final-Total Dry Solids &amp; Pellet'!I10)*100</f>
        <v>98.134209616049759</v>
      </c>
      <c r="R10" s="55">
        <f>(G10/'Final-Total Dry Solids &amp; Pellet'!I10)*100</f>
        <v>14.14735385679711</v>
      </c>
      <c r="S10" s="55">
        <f>(H10/'Final-Total Dry Solids &amp; Pellet'!I10)*100</f>
        <v>83.896921480456356</v>
      </c>
      <c r="T10" s="55">
        <f>(C10/'Final-Total Dry Solids &amp; Pellet'!I10)*100</f>
        <v>8.0594949844345241</v>
      </c>
      <c r="U10" s="55">
        <f>(B10/'Final-Total Dry Solids &amp; Pellet'!I10)*100</f>
        <v>6.0878588723625873</v>
      </c>
      <c r="V10" s="55">
        <f>(D10/'Final-Total Dry Solids &amp; Pellet'!I10)*100</f>
        <v>8.9934278796300199E-2</v>
      </c>
      <c r="W10" s="55">
        <f>(E10/'Final-Total Dry Solids &amp; Pellet'!I10)*100</f>
        <v>75.79245935662378</v>
      </c>
      <c r="X10" s="56">
        <f>(F10/'Final-Total Dry Solids &amp; Pellet'!I10)*100</f>
        <v>8.1044621238325742</v>
      </c>
    </row>
    <row r="11" spans="1:24" x14ac:dyDescent="0.2">
      <c r="A11" s="19" t="s">
        <v>78</v>
      </c>
      <c r="B11" s="55">
        <f>MUD!S15-MUD!S16</f>
        <v>0.37250000000000894</v>
      </c>
      <c r="C11" s="39">
        <f>MUD!S16</f>
        <v>0.50499999999999867</v>
      </c>
      <c r="D11" s="39">
        <f>SAND!Q19</f>
        <v>1.845000000000141E-2</v>
      </c>
      <c r="E11" s="39">
        <f>SAND!Q20</f>
        <v>5.748149999999999</v>
      </c>
      <c r="F11" s="39">
        <f>SAND!Q21</f>
        <v>0.55264999999999986</v>
      </c>
      <c r="G11" s="39">
        <f t="shared" si="0"/>
        <v>0.87750000000000761</v>
      </c>
      <c r="H11" s="39">
        <f t="shared" si="1"/>
        <v>6.3007999999999988</v>
      </c>
      <c r="I11" s="39">
        <f t="shared" si="9"/>
        <v>7.1967500000000078</v>
      </c>
      <c r="J11" s="54">
        <f t="shared" si="2"/>
        <v>7.0170563101399672</v>
      </c>
      <c r="K11" s="39">
        <f t="shared" si="3"/>
        <v>5.1759474762915003</v>
      </c>
      <c r="L11" s="39">
        <f t="shared" si="4"/>
        <v>0.25636572063780722</v>
      </c>
      <c r="M11" s="39">
        <f t="shared" si="5"/>
        <v>79.871469760655756</v>
      </c>
      <c r="N11" s="55">
        <f t="shared" si="6"/>
        <v>7.6791607322749753</v>
      </c>
      <c r="O11" s="55">
        <f t="shared" si="7"/>
        <v>12.193003786431468</v>
      </c>
      <c r="P11" s="56">
        <f t="shared" si="8"/>
        <v>87.550630492930722</v>
      </c>
      <c r="Q11" s="55">
        <f>(I11/'Final-Total Dry Solids &amp; Pellet'!I11)*100</f>
        <v>98.677535238304273</v>
      </c>
      <c r="R11" s="55">
        <f>(G11/'Final-Total Dry Solids &amp; Pellet'!I11)*100</f>
        <v>12.031755607963685</v>
      </c>
      <c r="S11" s="55">
        <f>(H11/'Final-Total Dry Solids &amp; Pellet'!I11)*100</f>
        <v>86.392804256019289</v>
      </c>
      <c r="T11" s="55">
        <f>(C11/'Final-Total Dry Solids &amp; Pellet'!I11)*100</f>
        <v>6.9242582131300203</v>
      </c>
      <c r="U11" s="55">
        <f>(B11/'Final-Total Dry Solids &amp; Pellet'!I11)*100</f>
        <v>5.1074973948336657</v>
      </c>
      <c r="V11" s="55">
        <f>(D11/'Final-Total Dry Solids &amp; Pellet'!I11)*100</f>
        <v>0.2529753743213049</v>
      </c>
      <c r="W11" s="55">
        <f>(E11/'Final-Total Dry Solids &amp; Pellet'!I11)*100</f>
        <v>78.815197718422624</v>
      </c>
      <c r="X11" s="56">
        <f>(F11/'Final-Total Dry Solids &amp; Pellet'!I11)*100</f>
        <v>7.5776065375966626</v>
      </c>
    </row>
    <row r="12" spans="1:24" x14ac:dyDescent="0.2">
      <c r="A12" s="77" t="s">
        <v>79</v>
      </c>
      <c r="B12" s="55">
        <f>MUD!S17-MUD!S18</f>
        <v>0.37749999999998618</v>
      </c>
      <c r="C12" s="39">
        <f>MUD!S18</f>
        <v>0.54000000000000592</v>
      </c>
      <c r="D12" s="39">
        <f>SAND!Q22</f>
        <v>7.6499999999981583E-3</v>
      </c>
      <c r="E12" s="39">
        <f>SAND!Q23</f>
        <v>5.8158999999999992</v>
      </c>
      <c r="F12" s="39">
        <f>SAND!Q24</f>
        <v>0.58004999999999995</v>
      </c>
      <c r="G12" s="39">
        <f t="shared" si="0"/>
        <v>0.9174999999999921</v>
      </c>
      <c r="H12" s="39">
        <f t="shared" si="1"/>
        <v>6.3959499999999991</v>
      </c>
      <c r="I12" s="39">
        <f t="shared" si="9"/>
        <v>7.3210999999999897</v>
      </c>
      <c r="J12" s="54">
        <f t="shared" si="2"/>
        <v>7.3759407739275069</v>
      </c>
      <c r="K12" s="39">
        <f t="shared" si="3"/>
        <v>5.1563289669583359</v>
      </c>
      <c r="L12" s="39">
        <f t="shared" si="4"/>
        <v>0.10449249429728004</v>
      </c>
      <c r="M12" s="39">
        <f t="shared" si="5"/>
        <v>79.440248050156498</v>
      </c>
      <c r="N12" s="55">
        <f t="shared" si="6"/>
        <v>7.9229897146603747</v>
      </c>
      <c r="O12" s="55">
        <f t="shared" si="7"/>
        <v>12.532269740885843</v>
      </c>
      <c r="P12" s="56">
        <f t="shared" si="8"/>
        <v>87.363237764816873</v>
      </c>
      <c r="Q12" s="55">
        <f>(I12/'Final-Total Dry Solids &amp; Pellet'!I12)*100</f>
        <v>98.279032929268581</v>
      </c>
      <c r="R12" s="55">
        <f>(G12/'Final-Total Dry Solids &amp; Pellet'!I12)*100</f>
        <v>12.31659350542996</v>
      </c>
      <c r="S12" s="55">
        <f>(H12/'Final-Total Dry Solids &amp; Pellet'!I12)*100</f>
        <v>85.859745210959588</v>
      </c>
      <c r="T12" s="55">
        <f>(C12/'Final-Total Dry Solids &amp; Pellet'!I12)*100</f>
        <v>7.2490032620515619</v>
      </c>
      <c r="U12" s="55">
        <f>(B12/'Final-Total Dry Solids &amp; Pellet'!I12)*100</f>
        <v>5.0675902433783966</v>
      </c>
      <c r="V12" s="55">
        <f>(D12/'Final-Total Dry Solids &amp; Pellet'!I12)*100</f>
        <v>0.10269421287903795</v>
      </c>
      <c r="W12" s="55">
        <f>(E12/'Final-Total Dry Solids &amp; Pellet'!I12)*100</f>
        <v>78.073107540305955</v>
      </c>
      <c r="X12" s="56">
        <f>(F12/'Final-Total Dry Solids &amp; Pellet'!I12)*100</f>
        <v>7.7866376706536329</v>
      </c>
    </row>
    <row r="13" spans="1:24" x14ac:dyDescent="0.2">
      <c r="A13" s="57" t="s">
        <v>154</v>
      </c>
      <c r="B13" s="55">
        <f>MUD!S19-MUD!S20</f>
        <v>2.4224999999999937</v>
      </c>
      <c r="C13" s="39">
        <f>MUD!S20</f>
        <v>2.5425000000000018</v>
      </c>
      <c r="D13" s="39">
        <f>SAND!Q25</f>
        <v>1.5000000000000568E-3</v>
      </c>
      <c r="E13" s="39">
        <f>SAND!Q26</f>
        <v>7.0499999999995566E-3</v>
      </c>
      <c r="F13" s="39">
        <f>SAND!Q27</f>
        <v>1.2499999999995737E-2</v>
      </c>
      <c r="G13" s="39">
        <f t="shared" si="0"/>
        <v>4.9649999999999954</v>
      </c>
      <c r="H13" s="39">
        <f t="shared" si="1"/>
        <v>1.9549999999995293E-2</v>
      </c>
      <c r="I13" s="39">
        <f t="shared" si="9"/>
        <v>4.9860499999999908</v>
      </c>
      <c r="J13" s="54">
        <f t="shared" si="2"/>
        <v>50.992268428916809</v>
      </c>
      <c r="K13" s="39">
        <f t="shared" si="3"/>
        <v>48.585553694808482</v>
      </c>
      <c r="L13" s="39">
        <f t="shared" si="4"/>
        <v>3.008393417635322E-2</v>
      </c>
      <c r="M13" s="39">
        <f t="shared" si="5"/>
        <v>0.14139449062884588</v>
      </c>
      <c r="N13" s="55">
        <f t="shared" si="6"/>
        <v>0.25069945146951511</v>
      </c>
      <c r="O13" s="55">
        <f t="shared" si="7"/>
        <v>99.577822123725284</v>
      </c>
      <c r="P13" s="56">
        <f t="shared" si="8"/>
        <v>0.39209394209836101</v>
      </c>
      <c r="Q13" s="55">
        <f>(I13/'Final-Total Dry Solids &amp; Pellet'!I13)*100</f>
        <v>92.502133501539831</v>
      </c>
      <c r="R13" s="55">
        <f>(G13/'Final-Total Dry Solids &amp; Pellet'!I13)*100</f>
        <v>92.111609958814228</v>
      </c>
      <c r="S13" s="55">
        <f>(H13/'Final-Total Dry Solids &amp; Pellet'!I13)*100</f>
        <v>0.36269526177127615</v>
      </c>
      <c r="T13" s="55">
        <f>(C13/'Final-Total Dry Solids &amp; Pellet'!I13)*100</f>
        <v>47.168936217580168</v>
      </c>
      <c r="U13" s="55">
        <f>(B13/'Final-Total Dry Solids &amp; Pellet'!I13)*100</f>
        <v>44.94267374123406</v>
      </c>
      <c r="V13" s="55">
        <f>(D13/'Final-Total Dry Solids &amp; Pellet'!I13)*100</f>
        <v>2.7828280954325619E-2</v>
      </c>
      <c r="W13" s="55">
        <f>(E13/'Final-Total Dry Solids &amp; Pellet'!I13)*100</f>
        <v>0.13079292048531724</v>
      </c>
      <c r="X13" s="56">
        <f>(F13/'Final-Total Dry Solids &amp; Pellet'!I13)*100</f>
        <v>0.23190234128595894</v>
      </c>
    </row>
    <row r="14" spans="1:24" x14ac:dyDescent="0.2">
      <c r="A14" s="57" t="s">
        <v>155</v>
      </c>
      <c r="B14" s="55">
        <f>MUD!S21-MUD!S22</f>
        <v>6.4800000000000075</v>
      </c>
      <c r="C14" s="39">
        <f>MUD!S22</f>
        <v>0.90999999999999848</v>
      </c>
      <c r="D14" s="39">
        <f>SAND!Q28</f>
        <v>6.8000000000019156E-3</v>
      </c>
      <c r="E14" s="39">
        <f>SAND!Q29</f>
        <v>0</v>
      </c>
      <c r="F14" s="39">
        <f>SAND!Q30</f>
        <v>3.0750000000001165E-2</v>
      </c>
      <c r="G14" s="39">
        <f t="shared" si="0"/>
        <v>7.3900000000000059</v>
      </c>
      <c r="H14" s="39">
        <f t="shared" si="1"/>
        <v>3.0750000000001165E-2</v>
      </c>
      <c r="I14" s="39">
        <f t="shared" si="9"/>
        <v>7.427550000000009</v>
      </c>
      <c r="J14" s="54">
        <f t="shared" si="2"/>
        <v>12.251684606633377</v>
      </c>
      <c r="K14" s="39">
        <f t="shared" si="3"/>
        <v>87.242765110971987</v>
      </c>
      <c r="L14" s="39">
        <f t="shared" si="4"/>
        <v>9.1551049807835794E-2</v>
      </c>
      <c r="M14" s="39">
        <f t="shared" si="5"/>
        <v>0</v>
      </c>
      <c r="N14" s="55">
        <f t="shared" si="6"/>
        <v>0.4139992325868036</v>
      </c>
      <c r="O14" s="55">
        <f t="shared" si="7"/>
        <v>99.494449717605363</v>
      </c>
      <c r="P14" s="56">
        <f t="shared" si="8"/>
        <v>0.4139992325868036</v>
      </c>
      <c r="Q14" s="55">
        <f>(I14/'Final-Total Dry Solids &amp; Pellet'!I14)*100</f>
        <v>96.894567939887182</v>
      </c>
      <c r="R14" s="55">
        <f>(G14/'Final-Total Dry Solids &amp; Pellet'!I14)*100</f>
        <v>96.404717178042006</v>
      </c>
      <c r="S14" s="55">
        <f>(H14/'Final-Total Dry Solids &amp; Pellet'!I14)*100</f>
        <v>0.40114276768943191</v>
      </c>
      <c r="T14" s="55">
        <f>(C14/'Final-Total Dry Solids &amp; Pellet'!I14)*100</f>
        <v>11.871216864955077</v>
      </c>
      <c r="U14" s="55">
        <f>(B14/'Final-Total Dry Solids &amp; Pellet'!I14)*100</f>
        <v>84.533500313086947</v>
      </c>
      <c r="V14" s="55">
        <f>(D14/'Final-Total Dry Solids &amp; Pellet'!I14)*100</f>
        <v>8.8707994155733397E-2</v>
      </c>
      <c r="W14" s="55">
        <f>(E14/'Final-Total Dry Solids &amp; Pellet'!I14)*100</f>
        <v>0</v>
      </c>
      <c r="X14" s="56">
        <f>(F14/'Final-Total Dry Solids &amp; Pellet'!I14)*100</f>
        <v>0.40114276768943191</v>
      </c>
    </row>
    <row r="15" spans="1:24" x14ac:dyDescent="0.2">
      <c r="A15" s="39" t="s">
        <v>156</v>
      </c>
      <c r="B15" s="39">
        <f>MUD!S23-MUD!S24</f>
        <v>0.32999999999999696</v>
      </c>
      <c r="C15" s="39">
        <f>MUD!S24</f>
        <v>2.6199999999999988</v>
      </c>
      <c r="D15" s="39">
        <f>SAND!Q31</f>
        <v>1.5999999999962711E-3</v>
      </c>
      <c r="E15" s="39">
        <f>SAND!Q32</f>
        <v>3.5949999999999704E-2</v>
      </c>
      <c r="F15" s="39">
        <f>SAND!Q33</f>
        <v>9.8500000000001364E-3</v>
      </c>
      <c r="G15" s="39">
        <f t="shared" si="0"/>
        <v>2.9499999999999957</v>
      </c>
      <c r="H15" s="39">
        <f t="shared" si="1"/>
        <v>4.5799999999999841E-2</v>
      </c>
      <c r="I15" s="39">
        <f t="shared" si="9"/>
        <v>2.9973999999999918</v>
      </c>
      <c r="J15" s="54">
        <f t="shared" si="2"/>
        <v>87.409087876159532</v>
      </c>
      <c r="K15" s="39">
        <f t="shared" si="3"/>
        <v>11.009541602722289</v>
      </c>
      <c r="L15" s="39">
        <f t="shared" si="4"/>
        <v>5.3379595649438692E-2</v>
      </c>
      <c r="M15" s="39">
        <f t="shared" si="5"/>
        <v>1.1993727897511111</v>
      </c>
      <c r="N15" s="55">
        <f t="shared" si="6"/>
        <v>0.32861813571762738</v>
      </c>
      <c r="O15" s="55">
        <f t="shared" si="7"/>
        <v>98.418629478881826</v>
      </c>
      <c r="P15" s="56">
        <f t="shared" si="8"/>
        <v>1.5279909254687383</v>
      </c>
      <c r="Q15" s="55">
        <f>(I15/'Final-Total Dry Solids &amp; Pellet'!I15)*100</f>
        <v>87.128655310737429</v>
      </c>
      <c r="R15" s="55">
        <f>(G15/'Final-Total Dry Solids &amp; Pellet'!I15)*100</f>
        <v>85.75082844020676</v>
      </c>
      <c r="S15" s="55">
        <f>(H15/'Final-Total Dry Solids &amp; Pellet'!I15)*100</f>
        <v>1.3313179466310041</v>
      </c>
      <c r="T15" s="55">
        <f>(C15/'Final-Total Dry Solids &amp; Pellet'!I15)*100</f>
        <v>76.158362885878631</v>
      </c>
      <c r="U15" s="55">
        <f>(B15/'Final-Total Dry Solids &amp; Pellet'!I15)*100</f>
        <v>9.5924655543281396</v>
      </c>
      <c r="V15" s="55">
        <f>(D15/'Final-Total Dry Solids &amp; Pellet'!I15)*100</f>
        <v>4.6508923899664836E-2</v>
      </c>
      <c r="W15" s="55">
        <f>(E15/'Final-Total Dry Solids &amp; Pellet'!I15)*100</f>
        <v>1.0449973838730211</v>
      </c>
      <c r="X15" s="56">
        <f>(F15/'Final-Total Dry Solids &amp; Pellet'!I15)*100</f>
        <v>0.2863205627579829</v>
      </c>
    </row>
    <row r="20" spans="21:21" x14ac:dyDescent="0.2">
      <c r="U20" s="61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J1" workbookViewId="0">
      <selection activeCell="V6" sqref="V6:V12"/>
    </sheetView>
  </sheetViews>
  <sheetFormatPr baseColWidth="10" defaultColWidth="11.5" defaultRowHeight="15" x14ac:dyDescent="0.2"/>
  <cols>
    <col min="1" max="1" width="22.1640625" style="19" bestFit="1" customWidth="1"/>
    <col min="6" max="6" width="10.5" bestFit="1" customWidth="1"/>
    <col min="7" max="7" width="10.5" customWidth="1"/>
    <col min="8" max="8" width="20" bestFit="1" customWidth="1"/>
    <col min="9" max="9" width="13.1640625" bestFit="1" customWidth="1"/>
    <col min="10" max="10" width="11.5" style="18"/>
    <col min="12" max="12" width="13.83203125" bestFit="1" customWidth="1"/>
    <col min="13" max="13" width="12.6640625" bestFit="1" customWidth="1"/>
    <col min="14" max="14" width="14" bestFit="1" customWidth="1"/>
    <col min="15" max="15" width="12" bestFit="1" customWidth="1"/>
    <col min="16" max="16" width="17.33203125" style="19" bestFit="1" customWidth="1"/>
    <col min="17" max="17" width="12.6640625" style="20" customWidth="1"/>
    <col min="19" max="19" width="17.6640625" bestFit="1" customWidth="1"/>
    <col min="20" max="20" width="11.5" style="20"/>
    <col min="22" max="22" width="13.83203125" bestFit="1" customWidth="1"/>
    <col min="23" max="23" width="12.6640625" bestFit="1" customWidth="1"/>
    <col min="24" max="24" width="12.6640625" style="19" customWidth="1"/>
  </cols>
  <sheetData>
    <row r="1" spans="1:24" ht="19" x14ac:dyDescent="0.25">
      <c r="A1" s="50" t="s">
        <v>94</v>
      </c>
      <c r="B1" s="20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4"/>
      <c r="T2" s="24"/>
    </row>
    <row r="3" spans="1:24" ht="16" x14ac:dyDescent="0.2">
      <c r="A3" s="42"/>
      <c r="B3" s="97" t="s">
        <v>58</v>
      </c>
      <c r="C3" s="98"/>
      <c r="D3" s="98"/>
      <c r="E3" s="98"/>
      <c r="F3" s="98"/>
      <c r="G3" s="98"/>
      <c r="H3" s="98"/>
      <c r="I3" s="98"/>
      <c r="J3" s="96" t="s">
        <v>56</v>
      </c>
      <c r="K3" s="93"/>
      <c r="L3" s="93"/>
      <c r="M3" s="93"/>
      <c r="N3" s="93"/>
      <c r="O3" s="93"/>
      <c r="P3" s="103"/>
      <c r="Q3" s="96" t="s">
        <v>57</v>
      </c>
      <c r="R3" s="93"/>
      <c r="S3" s="93"/>
      <c r="T3" s="93"/>
      <c r="U3" s="93"/>
      <c r="V3" s="93"/>
      <c r="W3" s="93"/>
      <c r="X3" s="93"/>
    </row>
    <row r="4" spans="1:24" x14ac:dyDescent="0.2">
      <c r="A4" s="42"/>
      <c r="B4" s="24" t="s">
        <v>97</v>
      </c>
      <c r="C4" s="32" t="s">
        <v>96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4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4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">
      <c r="A6" t="s">
        <v>90</v>
      </c>
      <c r="B6" s="20">
        <f>'Final-Total Dry Solids &amp; Pellet'!B6-'Final-Total Fixed Solids'!B6</f>
        <v>-2.5000000000052758E-3</v>
      </c>
      <c r="C6">
        <f>'Final-Total Dry Solids &amp; Pellet'!C6-'Final-Total Fixed Solids'!C6</f>
        <v>0.11250000000000426</v>
      </c>
      <c r="D6">
        <f>'Final-Total Dry Solids &amp; Pellet'!D6-'Final-Total Fixed Solids'!D6</f>
        <v>4.9999999998107114E-5</v>
      </c>
      <c r="E6">
        <f>'Final-Total Dry Solids &amp; Pellet'!E6-'Final-Total Fixed Solids'!E6</f>
        <v>1.9950000000001467E-2</v>
      </c>
      <c r="F6">
        <f>'Final-Total Dry Solids &amp; Pellet'!F6-'Final-Total Fixed Solids'!F6</f>
        <v>3.1999999999996476E-3</v>
      </c>
      <c r="G6" s="39">
        <f>B6+C6</f>
        <v>0.10999999999999899</v>
      </c>
      <c r="H6" s="39">
        <f>E6+F6</f>
        <v>2.3150000000001114E-2</v>
      </c>
      <c r="I6" s="39">
        <f>SUM(B6:F6)</f>
        <v>0.13319999999999821</v>
      </c>
      <c r="J6" s="54">
        <f t="shared" ref="J6:J15" si="0">(C6/I6)*100</f>
        <v>84.459459459463787</v>
      </c>
      <c r="K6" s="39">
        <f t="shared" ref="K6:K15" si="1">(B6/I6)*100</f>
        <v>-1.876876876880863</v>
      </c>
      <c r="L6" s="39">
        <f>(D6/I6)*100</f>
        <v>3.7537537536116959E-2</v>
      </c>
      <c r="M6" s="39">
        <f>(E6/I6)*100</f>
        <v>14.977477477478779</v>
      </c>
      <c r="N6" s="39">
        <f>(F6/I6)*100</f>
        <v>2.4024024024021702</v>
      </c>
      <c r="O6" s="39">
        <f>(G6/I6)*100</f>
        <v>82.58258258258293</v>
      </c>
      <c r="P6" s="56">
        <f>(H6/I6)*100</f>
        <v>17.379879879880949</v>
      </c>
      <c r="Q6" s="55">
        <f>(I6/'Final-Total Dry Solids &amp; Pellet'!I6)*100</f>
        <v>2.2629008282012868</v>
      </c>
      <c r="R6" s="55">
        <f>(G6/'Final-Total Dry Solids &amp; Pellet'!I6)*100</f>
        <v>1.8687619452112809</v>
      </c>
      <c r="S6" s="39">
        <f>(H6/'Final-Total Dry Solids &amp; Pellet'!I6)*100</f>
        <v>0.3932894457422148</v>
      </c>
      <c r="T6" s="39">
        <f>(C6/'Final-Total Dry Solids &amp; Pellet'!I6)*100</f>
        <v>1.9112338076025364</v>
      </c>
      <c r="U6" s="39">
        <f>(B6/'Final-Total Dry Solids &amp; Pellet'!I6)*100</f>
        <v>-4.2471862391255492E-2</v>
      </c>
      <c r="V6" s="39">
        <f>(D6/'Final-Total Dry Solids &amp; Pellet'!I6)*100</f>
        <v>8.4943724779115942E-4</v>
      </c>
      <c r="W6" s="39">
        <f>(E6/'Final-Total Dry Solids &amp; Pellet'!I6)*100</f>
        <v>0.3389254618815285</v>
      </c>
      <c r="X6" s="56">
        <f>(F6/'Final-Total Dry Solids &amp; Pellet'!I6)*100</f>
        <v>5.4363983860686318E-2</v>
      </c>
    </row>
    <row r="7" spans="1:24" s="38" customFormat="1" x14ac:dyDescent="0.2">
      <c r="A7" s="39" t="s">
        <v>89</v>
      </c>
      <c r="B7" s="20">
        <f>'Final-Total Dry Solids &amp; Pellet'!B7-'Final-Total Fixed Solids'!B7</f>
        <v>-7.5000000000269296E-3</v>
      </c>
      <c r="C7">
        <f>'Final-Total Dry Solids &amp; Pellet'!C7-'Final-Total Fixed Solids'!C7</f>
        <v>0.13500000000001844</v>
      </c>
      <c r="D7">
        <f>'Final-Total Dry Solids &amp; Pellet'!D7-'Final-Total Fixed Solids'!D7</f>
        <v>8.0000000000168825E-4</v>
      </c>
      <c r="E7">
        <f>'Final-Total Dry Solids &amp; Pellet'!E7-'Final-Total Fixed Solids'!E7</f>
        <v>1.1249999999989768E-2</v>
      </c>
      <c r="F7">
        <f>'Final-Total Dry Solids &amp; Pellet'!F7-'Final-Total Fixed Solids'!F7</f>
        <v>2.6500000000027057E-3</v>
      </c>
      <c r="G7" s="39">
        <f t="shared" ref="G7:G15" si="2">B7+C7</f>
        <v>0.12749999999999151</v>
      </c>
      <c r="H7" s="39">
        <f t="shared" ref="H7:H15" si="3">E7+F7</f>
        <v>1.3899999999992474E-2</v>
      </c>
      <c r="I7" s="39">
        <f t="shared" ref="I7:I15" si="4">SUM(B7:F7)</f>
        <v>0.14219999999998567</v>
      </c>
      <c r="J7" s="54">
        <f t="shared" si="0"/>
        <v>94.936708860782034</v>
      </c>
      <c r="K7" s="39">
        <f t="shared" si="1"/>
        <v>-5.2742616033949963</v>
      </c>
      <c r="L7" s="39">
        <f t="shared" ref="L7:L15" si="5">(D7/I7)*100</f>
        <v>0.56258790436130013</v>
      </c>
      <c r="M7" s="39">
        <f t="shared" ref="M7:M15" si="6">(E7/I7)*100</f>
        <v>7.9113924050568922</v>
      </c>
      <c r="N7" s="39">
        <f t="shared" ref="N7:N15" si="7">(F7/I7)*100</f>
        <v>1.8635724331947772</v>
      </c>
      <c r="O7" s="39">
        <f t="shared" ref="O7:O15" si="8">(G7/I7)*100</f>
        <v>89.662447257387029</v>
      </c>
      <c r="P7" s="56">
        <f t="shared" ref="P7:P15" si="9">(H7/I7)*100</f>
        <v>9.7749648382516696</v>
      </c>
      <c r="Q7" s="55">
        <f>(I7/'Final-Total Dry Solids &amp; Pellet'!I7)*100</f>
        <v>2.1388604777087088</v>
      </c>
      <c r="R7" s="55">
        <f>(G7/'Final-Total Dry Solids &amp; Pellet'!I7)*100</f>
        <v>1.9177546477346672</v>
      </c>
      <c r="S7" s="39">
        <f>(H7/'Final-Total Dry Solids &amp; Pellet'!I7)*100</f>
        <v>0.20907285963528799</v>
      </c>
      <c r="T7" s="39">
        <f>(C7/'Final-Total Dry Solids &amp; Pellet'!I7)*100</f>
        <v>2.0305637446606486</v>
      </c>
      <c r="U7" s="39">
        <f>(B7/'Final-Total Dry Solids &amp; Pellet'!I7)*100</f>
        <v>-0.11280909692598123</v>
      </c>
      <c r="V7" s="39">
        <f>(D7/'Final-Total Dry Solids &amp; Pellet'!I7)*100</f>
        <v>1.2032970338753519E-2</v>
      </c>
      <c r="W7" s="39">
        <f>(E7/'Final-Total Dry Solids &amp; Pellet'!I7)*100</f>
        <v>0.16921364538821038</v>
      </c>
      <c r="X7" s="56">
        <f>(F7/'Final-Total Dry Solids &amp; Pellet'!I7)*100</f>
        <v>3.9859214247077612E-2</v>
      </c>
    </row>
    <row r="8" spans="1:24" x14ac:dyDescent="0.2">
      <c r="A8" t="s">
        <v>75</v>
      </c>
      <c r="B8" s="20">
        <f>'Final-Total Dry Solids &amp; Pellet'!B8-'Final-Total Fixed Solids'!B8</f>
        <v>9.9999999999877964E-3</v>
      </c>
      <c r="C8">
        <f>'Final-Total Dry Solids &amp; Pellet'!C8-'Final-Total Fixed Solids'!C8</f>
        <v>0.12000000000000899</v>
      </c>
      <c r="D8">
        <f>'Final-Total Dry Solids &amp; Pellet'!D8-'Final-Total Fixed Solids'!D8</f>
        <v>8.4999999999624265E-4</v>
      </c>
      <c r="E8">
        <f>'Final-Total Dry Solids &amp; Pellet'!E8-'Final-Total Fixed Solids'!E8</f>
        <v>1.4050000000011664E-2</v>
      </c>
      <c r="F8">
        <f>'Final-Total Dry Solids &amp; Pellet'!F8-'Final-Total Fixed Solids'!F8</f>
        <v>3.0999999999998806E-3</v>
      </c>
      <c r="G8" s="39">
        <f t="shared" si="2"/>
        <v>0.12999999999999678</v>
      </c>
      <c r="H8" s="39">
        <f t="shared" si="3"/>
        <v>1.7150000000011545E-2</v>
      </c>
      <c r="I8" s="39">
        <f t="shared" si="4"/>
        <v>0.14800000000000457</v>
      </c>
      <c r="J8" s="54">
        <f t="shared" si="0"/>
        <v>81.081081081084648</v>
      </c>
      <c r="K8" s="39">
        <f t="shared" si="1"/>
        <v>6.7567567567483025</v>
      </c>
      <c r="L8" s="39">
        <f t="shared" si="5"/>
        <v>0.57432432432176783</v>
      </c>
      <c r="M8" s="39">
        <f t="shared" si="6"/>
        <v>9.4932432432508325</v>
      </c>
      <c r="N8" s="39">
        <f t="shared" si="7"/>
        <v>2.0945945945944495</v>
      </c>
      <c r="O8" s="39">
        <f t="shared" si="8"/>
        <v>87.83783783783295</v>
      </c>
      <c r="P8" s="56">
        <f t="shared" si="9"/>
        <v>11.58783783784528</v>
      </c>
      <c r="Q8" s="55">
        <f>(I8/'Final-Total Dry Solids &amp; Pellet'!I8)*100</f>
        <v>2.1311215747261141</v>
      </c>
      <c r="R8" s="55">
        <f>(G8/'Final-Total Dry Solids &amp; Pellet'!I8)*100</f>
        <v>1.871931112934996</v>
      </c>
      <c r="S8" s="39">
        <f>(H8/'Final-Total Dry Solids &amp; Pellet'!I8)*100</f>
        <v>0.24695091220659685</v>
      </c>
      <c r="T8" s="39">
        <f>(C8/'Final-Total Dry Solids &amp; Pellet'!I8)*100</f>
        <v>1.7279364119401686</v>
      </c>
      <c r="U8" s="39">
        <f>(B8/'Final-Total Dry Solids &amp; Pellet'!I8)*100</f>
        <v>0.14399470099482753</v>
      </c>
      <c r="V8" s="39">
        <f>(D8/'Final-Total Dry Solids &amp; Pellet'!I8)*100</f>
        <v>1.2239549584521173E-2</v>
      </c>
      <c r="W8" s="39">
        <f>(E8/'Final-Total Dry Solids &amp; Pellet'!I8)*100</f>
        <v>0.20231255489814753</v>
      </c>
      <c r="X8" s="56">
        <f>(F8/'Final-Total Dry Solids &amp; Pellet'!I8)*100</f>
        <v>4.463835730844929E-2</v>
      </c>
    </row>
    <row r="9" spans="1:24" ht="15.75" customHeight="1" x14ac:dyDescent="0.2">
      <c r="A9" t="s">
        <v>76</v>
      </c>
      <c r="B9" s="20">
        <f>'Final-Total Dry Solids &amp; Pellet'!B9-'Final-Total Fixed Solids'!B9</f>
        <v>2.4999999999941735E-3</v>
      </c>
      <c r="C9">
        <f>'Final-Total Dry Solids &amp; Pellet'!C9-'Final-Total Fixed Solids'!C9</f>
        <v>0.11000000000001009</v>
      </c>
      <c r="D9">
        <f>'Final-Total Dry Solids &amp; Pellet'!D9-'Final-Total Fixed Solids'!D9</f>
        <v>8.4999999999624265E-4</v>
      </c>
      <c r="E9">
        <f>'Final-Total Dry Solids &amp; Pellet'!E9-'Final-Total Fixed Solids'!E9</f>
        <v>1.9500000000000739E-2</v>
      </c>
      <c r="F9">
        <f>'Final-Total Dry Solids &amp; Pellet'!F9-'Final-Total Fixed Solids'!F9</f>
        <v>3.3999999999991815E-3</v>
      </c>
      <c r="G9" s="39">
        <f t="shared" si="2"/>
        <v>0.11250000000000426</v>
      </c>
      <c r="H9" s="39">
        <f t="shared" si="3"/>
        <v>2.289999999999992E-2</v>
      </c>
      <c r="I9" s="39">
        <f t="shared" si="4"/>
        <v>0.13625000000000043</v>
      </c>
      <c r="J9" s="54">
        <f t="shared" si="0"/>
        <v>80.733944954135595</v>
      </c>
      <c r="K9" s="39">
        <f t="shared" si="1"/>
        <v>1.8348623853168191</v>
      </c>
      <c r="L9" s="39">
        <f t="shared" si="5"/>
        <v>0.62385321100641467</v>
      </c>
      <c r="M9" s="39">
        <f t="shared" si="6"/>
        <v>14.311926605505084</v>
      </c>
      <c r="N9" s="39">
        <f t="shared" si="7"/>
        <v>2.4954128440360885</v>
      </c>
      <c r="O9" s="39">
        <f t="shared" si="8"/>
        <v>82.568807339452405</v>
      </c>
      <c r="P9" s="56">
        <f t="shared" si="9"/>
        <v>16.807339449541171</v>
      </c>
      <c r="Q9" s="55">
        <f>(I9/'Final-Total Dry Solids &amp; Pellet'!I9)*100</f>
        <v>1.9169351548320863</v>
      </c>
      <c r="R9" s="55">
        <f>(G9/'Final-Total Dry Solids &amp; Pellet'!I9)*100</f>
        <v>1.5827904948155387</v>
      </c>
      <c r="S9" s="39">
        <f>(H9/'Final-Total Dry Solids &amp; Pellet'!I9)*100</f>
        <v>0.32218579850021639</v>
      </c>
      <c r="T9" s="39">
        <f>(C9/'Final-Total Dry Solids &amp; Pellet'!I9)*100</f>
        <v>1.5476173727086102</v>
      </c>
      <c r="U9" s="39">
        <f>(B9/'Final-Total Dry Solids &amp; Pellet'!I9)*100</f>
        <v>3.5173122106928675E-2</v>
      </c>
      <c r="V9" s="39">
        <f>(D9/'Final-Total Dry Solids &amp; Pellet'!I9)*100</f>
        <v>1.1958861516330757E-2</v>
      </c>
      <c r="W9" s="39">
        <f>(E9/'Final-Total Dry Solids &amp; Pellet'!I9)*100</f>
        <v>0.27435035243469341</v>
      </c>
      <c r="X9" s="56">
        <f>(F9/'Final-Total Dry Solids &amp; Pellet'!I9)*100</f>
        <v>4.7835446065522959E-2</v>
      </c>
    </row>
    <row r="10" spans="1:24" x14ac:dyDescent="0.2">
      <c r="A10" s="39" t="s">
        <v>77</v>
      </c>
      <c r="B10" s="20">
        <f>'Final-Total Dry Solids &amp; Pellet'!B10-'Final-Total Fixed Solids'!B10</f>
        <v>-4.9999999999994493E-3</v>
      </c>
      <c r="C10">
        <f>'Final-Total Dry Solids &amp; Pellet'!C10-'Final-Total Fixed Solids'!C10</f>
        <v>0.11750000000000371</v>
      </c>
      <c r="D10">
        <f>'Final-Total Dry Solids &amp; Pellet'!D10-'Final-Total Fixed Solids'!D10</f>
        <v>9.9999999999766942E-4</v>
      </c>
      <c r="E10">
        <f>'Final-Total Dry Solids &amp; Pellet'!E10-'Final-Total Fixed Solids'!E10</f>
        <v>1.8799999999998818E-2</v>
      </c>
      <c r="F10">
        <f>'Final-Total Dry Solids &amp; Pellet'!F10-'Final-Total Fixed Solids'!F10</f>
        <v>2.5500000000029388E-3</v>
      </c>
      <c r="G10" s="39">
        <f t="shared" si="2"/>
        <v>0.11250000000000426</v>
      </c>
      <c r="H10" s="39">
        <f t="shared" si="3"/>
        <v>2.1350000000001756E-2</v>
      </c>
      <c r="I10" s="39">
        <f t="shared" si="4"/>
        <v>0.13485000000000369</v>
      </c>
      <c r="J10" s="54">
        <f t="shared" si="0"/>
        <v>87.133852428624763</v>
      </c>
      <c r="K10" s="39">
        <f t="shared" si="1"/>
        <v>-3.7078235076005286</v>
      </c>
      <c r="L10" s="39">
        <f t="shared" si="5"/>
        <v>0.7415647015184591</v>
      </c>
      <c r="M10" s="39">
        <f t="shared" si="6"/>
        <v>13.941416388578645</v>
      </c>
      <c r="N10" s="39">
        <f t="shared" si="7"/>
        <v>1.890989988878657</v>
      </c>
      <c r="O10" s="39">
        <f t="shared" si="8"/>
        <v>83.426028921024241</v>
      </c>
      <c r="P10" s="56">
        <f t="shared" si="9"/>
        <v>15.832406377457303</v>
      </c>
      <c r="Q10" s="55">
        <f>(I10/'Final-Total Dry Solids &amp; Pellet'!I10)*100</f>
        <v>1.8657903839502363</v>
      </c>
      <c r="R10" s="55">
        <f>(G10/'Final-Total Dry Solids &amp; Pellet'!I10)*100</f>
        <v>1.5565548253200132</v>
      </c>
      <c r="S10" s="39">
        <f>(H10/'Final-Total Dry Solids &amp; Pellet'!I10)*100</f>
        <v>0.2953995157385223</v>
      </c>
      <c r="T10" s="39">
        <f>(C10/'Final-Total Dry Solids &amp; Pellet'!I10)*100</f>
        <v>1.6257350397786703</v>
      </c>
      <c r="U10" s="39">
        <f>(B10/'Final-Total Dry Solids &amp; Pellet'!I10)*100</f>
        <v>-6.9180214458657019E-2</v>
      </c>
      <c r="V10" s="39">
        <f>(D10/'Final-Total Dry Solids &amp; Pellet'!I10)*100</f>
        <v>1.383604289170068E-2</v>
      </c>
      <c r="W10" s="39">
        <f>(E10/'Final-Total Dry Solids &amp; Pellet'!I10)*100</f>
        <v>0.26011760636456266</v>
      </c>
      <c r="X10" s="56">
        <f>(F10/'Final-Total Dry Solids &amp; Pellet'!I10)*100</f>
        <v>3.5281909373959627E-2</v>
      </c>
    </row>
    <row r="11" spans="1:24" s="38" customFormat="1" x14ac:dyDescent="0.2">
      <c r="A11" t="s">
        <v>78</v>
      </c>
      <c r="B11" s="20">
        <f>'Final-Total Dry Solids &amp; Pellet'!B11-'Final-Total Fixed Solids'!B11</f>
        <v>-1.2500000000015277E-2</v>
      </c>
      <c r="C11">
        <f>'Final-Total Dry Solids &amp; Pellet'!C11-'Final-Total Fixed Solids'!C11</f>
        <v>8.2500000000007567E-2</v>
      </c>
      <c r="D11" s="57">
        <f>'Final-Total Dry Solids &amp; Pellet'!D11-'Final-Total Fixed Solids'!D11</f>
        <v>9.9999999999766942E-4</v>
      </c>
      <c r="E11">
        <f>'Final-Total Dry Solids &amp; Pellet'!E11-'Final-Total Fixed Solids'!E11</f>
        <v>2.2100000000001785E-2</v>
      </c>
      <c r="F11">
        <f>'Final-Total Dry Solids &amp; Pellet'!F11-'Final-Total Fixed Solids'!F11</f>
        <v>3.3500000000010743E-3</v>
      </c>
      <c r="G11" s="39">
        <f t="shared" si="2"/>
        <v>6.9999999999992291E-2</v>
      </c>
      <c r="H11" s="39">
        <f t="shared" si="3"/>
        <v>2.5450000000002859E-2</v>
      </c>
      <c r="I11" s="39">
        <f t="shared" si="4"/>
        <v>9.6449999999992819E-2</v>
      </c>
      <c r="J11" s="54">
        <f t="shared" si="0"/>
        <v>85.536547433917789</v>
      </c>
      <c r="K11" s="39">
        <f t="shared" si="1"/>
        <v>-12.960082944547649</v>
      </c>
      <c r="L11" s="39">
        <f t="shared" si="5"/>
        <v>1.0368066355601284</v>
      </c>
      <c r="M11" s="39">
        <f t="shared" si="6"/>
        <v>22.913426645934091</v>
      </c>
      <c r="N11" s="39">
        <f t="shared" si="7"/>
        <v>3.4733022291356392</v>
      </c>
      <c r="O11" s="39">
        <f t="shared" si="8"/>
        <v>72.576464489370139</v>
      </c>
      <c r="P11" s="56">
        <f t="shared" si="9"/>
        <v>26.386728875069732</v>
      </c>
      <c r="Q11" s="55">
        <f>(I11/'Final-Total Dry Solids &amp; Pellet'!I11)*100</f>
        <v>1.3224647616957277</v>
      </c>
      <c r="R11" s="55">
        <f>(G11/'Final-Total Dry Solids &amp; Pellet'!I11)*100</f>
        <v>0.95979816815653318</v>
      </c>
      <c r="S11" s="39">
        <f>(H11/'Final-Total Dry Solids &amp; Pellet'!I11)*100</f>
        <v>0.3489551911369887</v>
      </c>
      <c r="T11" s="39">
        <f>(C11/'Final-Total Dry Solids &amp; Pellet'!I11)*100</f>
        <v>1.131190698184714</v>
      </c>
      <c r="U11" s="39">
        <f>(B11/'Final-Total Dry Solids &amp; Pellet'!I11)*100</f>
        <v>-0.1713925300281807</v>
      </c>
      <c r="V11" s="39">
        <f>(D11/'Final-Total Dry Solids &amp; Pellet'!I11)*100</f>
        <v>1.3711402402205744E-2</v>
      </c>
      <c r="W11" s="39">
        <f>(E11/'Final-Total Dry Solids &amp; Pellet'!I11)*100</f>
        <v>0.30302199308947764</v>
      </c>
      <c r="X11" s="56">
        <f>(F11/'Final-Total Dry Solids &amp; Pellet'!I11)*100</f>
        <v>4.5933198047511024E-2</v>
      </c>
    </row>
    <row r="12" spans="1:24" x14ac:dyDescent="0.2">
      <c r="A12" s="57" t="s">
        <v>79</v>
      </c>
      <c r="B12" s="20">
        <f>'Final-Total Dry Solids &amp; Pellet'!B12-'Final-Total Fixed Solids'!B12</f>
        <v>1.2499999999993183E-2</v>
      </c>
      <c r="C12">
        <f>'Final-Total Dry Solids &amp; Pellet'!C12-'Final-Total Fixed Solids'!C12</f>
        <v>9.5000000000000639E-2</v>
      </c>
      <c r="D12">
        <f>'Final-Total Dry Solids &amp; Pellet'!D12-'Final-Total Fixed Solids'!D12</f>
        <v>1.0499999999993292E-3</v>
      </c>
      <c r="E12">
        <f>'Final-Total Dry Solids &amp; Pellet'!E12-'Final-Total Fixed Solids'!E12</f>
        <v>1.7200000000002547E-2</v>
      </c>
      <c r="F12">
        <f>'Final-Total Dry Solids &amp; Pellet'!F12-'Final-Total Fixed Solids'!F12</f>
        <v>2.4499999999996191E-3</v>
      </c>
      <c r="G12" s="39">
        <f t="shared" si="2"/>
        <v>0.10749999999999382</v>
      </c>
      <c r="H12" s="39">
        <f t="shared" si="3"/>
        <v>1.9650000000002166E-2</v>
      </c>
      <c r="I12" s="39">
        <f t="shared" si="4"/>
        <v>0.12819999999999532</v>
      </c>
      <c r="J12" s="54">
        <f t="shared" si="0"/>
        <v>74.102964118567954</v>
      </c>
      <c r="K12" s="39">
        <f t="shared" si="1"/>
        <v>9.7503900155956629</v>
      </c>
      <c r="L12" s="39">
        <f t="shared" si="5"/>
        <v>0.81903276130995906</v>
      </c>
      <c r="M12" s="39">
        <f t="shared" si="6"/>
        <v>13.416536661468935</v>
      </c>
      <c r="N12" s="39">
        <f t="shared" si="7"/>
        <v>1.9110764430574949</v>
      </c>
      <c r="O12" s="39">
        <f t="shared" si="8"/>
        <v>83.85335413416361</v>
      </c>
      <c r="P12" s="56">
        <f t="shared" si="9"/>
        <v>15.32761310452643</v>
      </c>
      <c r="Q12" s="55">
        <f>(I12/'Final-Total Dry Solids &amp; Pellet'!I12)*100</f>
        <v>1.7209670707314186</v>
      </c>
      <c r="R12" s="55">
        <f>(G12/'Final-Total Dry Solids &amp; Pellet'!I12)*100</f>
        <v>1.4430886123527584</v>
      </c>
      <c r="S12" s="39">
        <f>(H12/'Final-Total Dry Solids &amp; Pellet'!I12)*100</f>
        <v>0.26378317425801356</v>
      </c>
      <c r="T12" s="39">
        <f>(C12/'Final-Total Dry Solids &amp; Pellet'!I12)*100</f>
        <v>1.275287610916473</v>
      </c>
      <c r="U12" s="39">
        <f>(B12/'Final-Total Dry Solids &amp; Pellet'!I12)*100</f>
        <v>0.1678010014362854</v>
      </c>
      <c r="V12" s="39">
        <f>(D12/'Final-Total Dry Solids &amp; Pellet'!I12)*100</f>
        <v>1.4095284120646655E-2</v>
      </c>
      <c r="W12" s="39">
        <f>(E12/'Final-Total Dry Solids &amp; Pellet'!I12)*100</f>
        <v>0.23089417797648881</v>
      </c>
      <c r="X12" s="56">
        <f>(F12/'Final-Total Dry Solids &amp; Pellet'!I12)*100</f>
        <v>3.2888996281524766E-2</v>
      </c>
    </row>
    <row r="13" spans="1:24" s="31" customFormat="1" x14ac:dyDescent="0.2">
      <c r="A13" s="57" t="s">
        <v>154</v>
      </c>
      <c r="B13" s="20">
        <f>'Final-Total Dry Solids &amp; Pellet'!B13-'Final-Total Fixed Solids'!B13</f>
        <v>5.7499999999999218E-2</v>
      </c>
      <c r="C13">
        <f>'Final-Total Dry Solids &amp; Pellet'!C13-'Final-Total Fixed Solids'!C13</f>
        <v>0.34250000000000114</v>
      </c>
      <c r="D13" s="57">
        <f>'Final-Total Dry Solids &amp; Pellet'!D13-'Final-Total Fixed Solids'!D13</f>
        <v>1.1000000000009891E-3</v>
      </c>
      <c r="E13">
        <f>'Final-Total Dry Solids &amp; Pellet'!E13-'Final-Total Fixed Solids'!E13</f>
        <v>1.549999999998164E-3</v>
      </c>
      <c r="F13">
        <f>'Final-Total Dry Solids &amp; Pellet'!F13-'Final-Total Fixed Solids'!F13</f>
        <v>1.5000000000000568E-3</v>
      </c>
      <c r="G13" s="39">
        <f t="shared" si="2"/>
        <v>0.40000000000000036</v>
      </c>
      <c r="H13" s="39">
        <f t="shared" si="3"/>
        <v>3.0499999999982208E-3</v>
      </c>
      <c r="I13" s="39">
        <f t="shared" si="4"/>
        <v>0.40414999999999957</v>
      </c>
      <c r="J13" s="54">
        <f t="shared" si="0"/>
        <v>84.745762711864785</v>
      </c>
      <c r="K13" s="39">
        <f t="shared" si="1"/>
        <v>14.227390820239833</v>
      </c>
      <c r="L13" s="39">
        <f t="shared" si="5"/>
        <v>0.27217617221353219</v>
      </c>
      <c r="M13" s="39">
        <f t="shared" si="6"/>
        <v>0.38352096993645074</v>
      </c>
      <c r="N13" s="39">
        <f t="shared" si="7"/>
        <v>0.37114932574540604</v>
      </c>
      <c r="O13" s="39">
        <f t="shared" si="8"/>
        <v>98.973153532104604</v>
      </c>
      <c r="P13" s="56">
        <f t="shared" si="9"/>
        <v>0.75467029568185673</v>
      </c>
      <c r="Q13" s="55">
        <f>(I13/'Final-Total Dry Solids &amp; Pellet'!I13)*100</f>
        <v>7.4978664984601737</v>
      </c>
      <c r="R13" s="55">
        <f>(G13/'Final-Total Dry Solids &amp; Pellet'!I13)*100</f>
        <v>7.4208749211532243</v>
      </c>
      <c r="S13" s="39">
        <f>(H13/'Final-Total Dry Solids &amp; Pellet'!I13)*100</f>
        <v>5.6584171273760274E-2</v>
      </c>
      <c r="T13" s="39">
        <f>(C13/'Final-Total Dry Solids &amp; Pellet'!I13)*100</f>
        <v>6.3541241512374631</v>
      </c>
      <c r="U13" s="39">
        <f>(B13/'Final-Total Dry Solids &amp; Pellet'!I13)*100</f>
        <v>1.0667507699157606</v>
      </c>
      <c r="V13" s="39">
        <f>(D13/'Final-Total Dry Solids &amp; Pellet'!I13)*100</f>
        <v>2.0407406033189697E-2</v>
      </c>
      <c r="W13" s="39">
        <f>(E13/'Final-Total Dry Solids &amp; Pellet'!I13)*100</f>
        <v>2.8755890319434655E-2</v>
      </c>
      <c r="X13" s="56">
        <f>(F13/'Final-Total Dry Solids &amp; Pellet'!I13)*100</f>
        <v>2.7828280954325619E-2</v>
      </c>
    </row>
    <row r="14" spans="1:24" s="31" customFormat="1" x14ac:dyDescent="0.2">
      <c r="A14" s="57" t="s">
        <v>155</v>
      </c>
      <c r="B14" s="20">
        <f>'Final-Total Dry Solids &amp; Pellet'!B14-'Final-Total Fixed Solids'!B14</f>
        <v>0.11499999999999844</v>
      </c>
      <c r="C14">
        <f>'Final-Total Dry Solids &amp; Pellet'!C14-'Final-Total Fixed Solids'!C14</f>
        <v>0.1200000000000091</v>
      </c>
      <c r="D14">
        <f>'Final-Total Dry Solids &amp; Pellet'!D14-'Final-Total Fixed Solids'!D14</f>
        <v>1.300000000000523E-3</v>
      </c>
      <c r="E14">
        <f>'Final-Total Dry Solids &amp; Pellet'!E14-'Final-Total Fixed Solids'!E14</f>
        <v>0</v>
      </c>
      <c r="F14">
        <f>'Final-Total Dry Solids &amp; Pellet'!F14-'Final-Total Fixed Solids'!F14</f>
        <v>1.7500000000012506E-3</v>
      </c>
      <c r="G14" s="39">
        <f t="shared" si="2"/>
        <v>0.23500000000000754</v>
      </c>
      <c r="H14" s="39">
        <f t="shared" si="3"/>
        <v>1.7500000000012506E-3</v>
      </c>
      <c r="I14" s="39">
        <f t="shared" si="4"/>
        <v>0.23805000000000931</v>
      </c>
      <c r="J14" s="54">
        <f t="shared" si="0"/>
        <v>50.409577819787607</v>
      </c>
      <c r="K14" s="39">
        <f t="shared" si="1"/>
        <v>48.30917874395881</v>
      </c>
      <c r="L14" s="39">
        <f t="shared" si="5"/>
        <v>0.54610375971454406</v>
      </c>
      <c r="M14" s="39">
        <f t="shared" si="6"/>
        <v>0</v>
      </c>
      <c r="N14" s="39">
        <f t="shared" si="7"/>
        <v>0.73513967653903889</v>
      </c>
      <c r="O14" s="39">
        <f t="shared" si="8"/>
        <v>98.71875656374641</v>
      </c>
      <c r="P14" s="56">
        <f t="shared" si="9"/>
        <v>0.73513967653903889</v>
      </c>
      <c r="Q14" s="55">
        <f>(I14/'Final-Total Dry Solids &amp; Pellet'!I14)*100</f>
        <v>3.1054320601128254</v>
      </c>
      <c r="R14" s="55">
        <f>(G14/'Final-Total Dry Solids &amp; Pellet'!I14)*100</f>
        <v>3.0656439156753152</v>
      </c>
      <c r="S14" s="39">
        <f>(H14/'Final-Total Dry Solids &amp; Pellet'!I14)*100</f>
        <v>2.2829263201853037E-2</v>
      </c>
      <c r="T14" s="39">
        <f>(C14/'Final-Total Dry Solids &amp; Pellet'!I14)*100</f>
        <v>1.5654351909832083</v>
      </c>
      <c r="U14" s="39">
        <f>(B14/'Final-Total Dry Solids &amp; Pellet'!I14)*100</f>
        <v>1.5002087246921072</v>
      </c>
      <c r="V14" s="39">
        <f>(D14/'Final-Total Dry Solids &amp; Pellet'!I14)*100</f>
        <v>1.6958881235656961E-2</v>
      </c>
      <c r="W14" s="39">
        <f>(E14/'Final-Total Dry Solids &amp; Pellet'!I14)*100</f>
        <v>0</v>
      </c>
      <c r="X14" s="56">
        <f>(F14/'Final-Total Dry Solids &amp; Pellet'!I14)*100</f>
        <v>2.2829263201853037E-2</v>
      </c>
    </row>
    <row r="15" spans="1:24" s="57" customFormat="1" x14ac:dyDescent="0.2">
      <c r="A15" s="39" t="s">
        <v>156</v>
      </c>
      <c r="B15" s="76">
        <f>'Final-Total Dry Solids &amp; Pellet'!B15-'Final-Total Fixed Solids'!B15</f>
        <v>3.2500000000001972E-2</v>
      </c>
      <c r="C15" s="57">
        <f>'Final-Total Dry Solids &amp; Pellet'!C15-'Final-Total Fixed Solids'!C15</f>
        <v>0.40750000000000508</v>
      </c>
      <c r="D15" s="57">
        <f>'Final-Total Dry Solids &amp; Pellet'!D15-'Final-Total Fixed Solids'!D15</f>
        <v>6.0000000000215437E-4</v>
      </c>
      <c r="E15" s="57">
        <f>'Final-Total Dry Solids &amp; Pellet'!E15-'Final-Total Fixed Solids'!E15</f>
        <v>1.1000000000009891E-3</v>
      </c>
      <c r="F15">
        <f>'Final-Total Dry Solids &amp; Pellet'!F15-'Final-Total Fixed Solids'!F15</f>
        <v>1.1000000000009891E-3</v>
      </c>
      <c r="G15" s="39">
        <f t="shared" si="2"/>
        <v>0.44000000000000705</v>
      </c>
      <c r="H15" s="39">
        <f t="shared" si="3"/>
        <v>2.2000000000019782E-3</v>
      </c>
      <c r="I15" s="39">
        <f t="shared" si="4"/>
        <v>0.44280000000001118</v>
      </c>
      <c r="J15" s="54">
        <f t="shared" si="0"/>
        <v>92.028003613368298</v>
      </c>
      <c r="K15" s="39">
        <f t="shared" si="1"/>
        <v>7.3396567299008924</v>
      </c>
      <c r="L15" s="39">
        <f t="shared" si="5"/>
        <v>0.13550135501403326</v>
      </c>
      <c r="M15" s="39">
        <f t="shared" si="6"/>
        <v>0.24841915085839233</v>
      </c>
      <c r="N15" s="39">
        <f t="shared" si="7"/>
        <v>0.24841915085839233</v>
      </c>
      <c r="O15" s="39">
        <f t="shared" si="8"/>
        <v>99.367660343269179</v>
      </c>
      <c r="P15" s="56">
        <f t="shared" si="9"/>
        <v>0.49683830171678467</v>
      </c>
      <c r="Q15" s="55">
        <f>(I15/'Final-Total Dry Solids &amp; Pellet'!I15)*100</f>
        <v>12.871344689262564</v>
      </c>
      <c r="R15" s="55">
        <f>(G15/'Final-Total Dry Solids &amp; Pellet'!I15)*100</f>
        <v>12.789954072437842</v>
      </c>
      <c r="S15" s="39">
        <f>(H15/'Final-Total Dry Solids &amp; Pellet'!I15)*100</f>
        <v>6.3949770362245695E-2</v>
      </c>
      <c r="T15" s="39">
        <f>(C15/'Final-Total Dry Solids &amp; Pellet'!I15)*100</f>
        <v>11.845241555723641</v>
      </c>
      <c r="U15" s="39">
        <f>(B15/'Final-Total Dry Solids &amp; Pellet'!I15)*100</f>
        <v>0.94471251671420098</v>
      </c>
      <c r="V15" s="39">
        <f>(D15/'Final-Total Dry Solids &amp; Pellet'!I15)*100</f>
        <v>1.7440846462477583E-2</v>
      </c>
      <c r="W15" s="39">
        <f>(E15/'Final-Total Dry Solids &amp; Pellet'!I15)*100</f>
        <v>3.1974885181122847E-2</v>
      </c>
      <c r="X15" s="56">
        <f>(F15/'Final-Total Dry Solids &amp; Pellet'!I15)*100</f>
        <v>3.1974885181122847E-2</v>
      </c>
    </row>
    <row r="18" spans="1:4" x14ac:dyDescent="0.2">
      <c r="A18" s="43" t="s">
        <v>74</v>
      </c>
      <c r="B18" s="104"/>
      <c r="C18" s="105"/>
      <c r="D18" s="105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K20" sqref="K20"/>
    </sheetView>
  </sheetViews>
  <sheetFormatPr baseColWidth="10" defaultRowHeight="15" x14ac:dyDescent="0.2"/>
  <sheetData>
    <row r="1" spans="1:9" x14ac:dyDescent="0.2">
      <c r="A1" t="s">
        <v>157</v>
      </c>
      <c r="B1" s="33" t="s">
        <v>158</v>
      </c>
      <c r="C1" s="33" t="s">
        <v>159</v>
      </c>
      <c r="D1" s="33" t="s">
        <v>160</v>
      </c>
      <c r="E1" s="33" t="s">
        <v>161</v>
      </c>
      <c r="F1" s="33" t="s">
        <v>162</v>
      </c>
      <c r="G1" s="33" t="s">
        <v>163</v>
      </c>
      <c r="H1" s="24" t="s">
        <v>96</v>
      </c>
      <c r="I1" s="24" t="s">
        <v>164</v>
      </c>
    </row>
    <row r="3" spans="1:9" x14ac:dyDescent="0.2">
      <c r="A3">
        <v>0.5</v>
      </c>
      <c r="B3">
        <v>0.19537056699933014</v>
      </c>
      <c r="C3" s="39">
        <v>8.4943724779115942E-4</v>
      </c>
      <c r="D3" s="55">
        <v>82.591633043108985</v>
      </c>
      <c r="E3" s="39">
        <v>0.3932894457422148</v>
      </c>
      <c r="F3" s="39">
        <v>6.4981949459999999</v>
      </c>
      <c r="G3" s="38">
        <v>0</v>
      </c>
      <c r="H3" s="55">
        <v>8.4519006158419003</v>
      </c>
      <c r="I3">
        <v>1.9112338076025364</v>
      </c>
    </row>
    <row r="4" spans="1:9" x14ac:dyDescent="0.2">
      <c r="A4">
        <v>1.5</v>
      </c>
      <c r="B4">
        <v>0.49259972324168344</v>
      </c>
      <c r="C4" s="39">
        <v>1.2032970338753519E-2</v>
      </c>
      <c r="D4" s="55">
        <v>79.732717646351077</v>
      </c>
      <c r="E4" s="39">
        <v>0.20907285963528799</v>
      </c>
      <c r="F4" s="39">
        <v>7.2197822030000003</v>
      </c>
      <c r="G4" s="38">
        <v>0</v>
      </c>
      <c r="H4" s="55">
        <v>10.416039949461453</v>
      </c>
      <c r="I4">
        <v>2.0305637446606486</v>
      </c>
    </row>
    <row r="5" spans="1:9" x14ac:dyDescent="0.2">
      <c r="A5">
        <v>2.5</v>
      </c>
      <c r="B5">
        <v>0.3103085806442506</v>
      </c>
      <c r="C5" s="39">
        <v>1.2239549584521173E-2</v>
      </c>
      <c r="D5" s="55">
        <v>81.467162008437967</v>
      </c>
      <c r="E5" s="39">
        <v>0.24695091220659685</v>
      </c>
      <c r="F5" s="39">
        <v>6.5157602199999998</v>
      </c>
      <c r="G5">
        <v>0.14399470099482753</v>
      </c>
      <c r="H5" s="55">
        <v>9.5756476161677639</v>
      </c>
      <c r="I5">
        <v>1.7279364119401686</v>
      </c>
    </row>
    <row r="6" spans="1:9" x14ac:dyDescent="0.2">
      <c r="A6">
        <v>3.5</v>
      </c>
      <c r="B6">
        <v>2.1807335706370751E-2</v>
      </c>
      <c r="C6" s="39">
        <v>1.1958861516330757E-2</v>
      </c>
      <c r="D6" s="55">
        <v>83.39406559083794</v>
      </c>
      <c r="E6" s="39">
        <v>0.32218579850021639</v>
      </c>
      <c r="F6" s="39">
        <v>6.5422007119999996</v>
      </c>
      <c r="G6">
        <v>3.5173122106928675E-2</v>
      </c>
      <c r="H6" s="55">
        <v>8.1249912067194057</v>
      </c>
      <c r="I6">
        <v>1.5476173727086102</v>
      </c>
    </row>
    <row r="7" spans="1:9" x14ac:dyDescent="0.2">
      <c r="A7">
        <v>4.5</v>
      </c>
      <c r="B7">
        <v>8.9934278796300199E-2</v>
      </c>
      <c r="C7" s="39">
        <v>1.383604289170068E-2</v>
      </c>
      <c r="D7" s="55">
        <v>83.896921480456356</v>
      </c>
      <c r="E7" s="39">
        <v>0.2953995157385223</v>
      </c>
      <c r="F7" s="39">
        <v>6.087858872</v>
      </c>
      <c r="G7" s="38">
        <v>0</v>
      </c>
      <c r="H7" s="55">
        <v>8.0594949844345241</v>
      </c>
      <c r="I7">
        <v>1.6257350397786703</v>
      </c>
    </row>
    <row r="8" spans="1:9" x14ac:dyDescent="0.2">
      <c r="A8">
        <v>5.5</v>
      </c>
      <c r="B8">
        <v>0.2529753743213049</v>
      </c>
      <c r="C8" s="39">
        <v>1.3711402402205744E-2</v>
      </c>
      <c r="D8" s="55">
        <v>86.392804256019289</v>
      </c>
      <c r="E8" s="39">
        <v>0.3489551911369887</v>
      </c>
      <c r="F8" s="39">
        <v>5.1074973950000002</v>
      </c>
      <c r="G8" s="38">
        <v>0</v>
      </c>
      <c r="H8" s="55">
        <v>6.9242582131300203</v>
      </c>
      <c r="I8">
        <v>1.131190698184714</v>
      </c>
    </row>
    <row r="9" spans="1:9" x14ac:dyDescent="0.2">
      <c r="A9">
        <v>6.5</v>
      </c>
      <c r="B9">
        <v>0.10269421287903795</v>
      </c>
      <c r="C9" s="39">
        <v>1.4095284120646655E-2</v>
      </c>
      <c r="D9" s="55">
        <v>85.859745210959588</v>
      </c>
      <c r="E9" s="39">
        <v>0.26378317425801356</v>
      </c>
      <c r="F9" s="39">
        <v>5.0675902429999997</v>
      </c>
      <c r="G9">
        <v>0.1678010014362854</v>
      </c>
      <c r="H9" s="55">
        <v>7.2490032620515619</v>
      </c>
      <c r="I9">
        <v>1.275287610916473</v>
      </c>
    </row>
    <row r="10" spans="1:9" x14ac:dyDescent="0.2">
      <c r="C10" s="39"/>
      <c r="D10" s="55"/>
      <c r="E10" s="39"/>
      <c r="H10" s="55"/>
    </row>
    <row r="11" spans="1:9" x14ac:dyDescent="0.2">
      <c r="C11" s="39"/>
      <c r="D11" s="55"/>
      <c r="E11" s="39"/>
      <c r="H11" s="55"/>
    </row>
    <row r="12" spans="1:9" x14ac:dyDescent="0.2">
      <c r="C12" s="39"/>
      <c r="D12" s="55"/>
      <c r="E12" s="39"/>
      <c r="H12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6740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Cristin Wright</cp:lastModifiedBy>
  <dcterms:created xsi:type="dcterms:W3CDTF">2011-04-26T16:32:23Z</dcterms:created>
  <dcterms:modified xsi:type="dcterms:W3CDTF">2019-02-13T14:25:51Z</dcterms:modified>
</cp:coreProperties>
</file>